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Horecka\Desktop\Třeboň MK Sv. Petra a Pavla\Čistopis\"/>
    </mc:Choice>
  </mc:AlternateContent>
  <xr:revisionPtr revIDLastSave="0" documentId="13_ncr:1_{4E64DAD6-557F-4573-BD6F-73352B8F2D5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02 - Ostatní a vedlejší n..." sheetId="2" r:id="rId2"/>
    <sheet name="101 - Komunikace" sheetId="3" r:id="rId3"/>
    <sheet name="301 - Vodovod" sheetId="4" r:id="rId4"/>
    <sheet name="302 - Jednotná kanalizace" sheetId="5" r:id="rId5"/>
    <sheet name="303 - Dešťová kanalizace" sheetId="6" r:id="rId6"/>
    <sheet name="304a - Vodovodní přípojky" sheetId="7" r:id="rId7"/>
    <sheet name="304b - Kanalizační splašk..." sheetId="8" r:id="rId8"/>
    <sheet name="304c - Kanalizační dešťov..." sheetId="9" r:id="rId9"/>
    <sheet name="401 - Veřejné osvětlení" sheetId="10" r:id="rId10"/>
  </sheets>
  <definedNames>
    <definedName name="_xlnm._FilterDatabase" localSheetId="1" hidden="1">'02 - Ostatní a vedlejší n...'!$C$122:$K$190</definedName>
    <definedName name="_xlnm._FilterDatabase" localSheetId="2" hidden="1">'101 - Komunikace'!$C$124:$K$791</definedName>
    <definedName name="_xlnm._FilterDatabase" localSheetId="3" hidden="1">'301 - Vodovod'!$C$121:$K$444</definedName>
    <definedName name="_xlnm._FilterDatabase" localSheetId="4" hidden="1">'302 - Jednotná kanalizace'!$C$122:$K$313</definedName>
    <definedName name="_xlnm._FilterDatabase" localSheetId="5" hidden="1">'303 - Dešťová kanalizace'!$C$121:$K$382</definedName>
    <definedName name="_xlnm._FilterDatabase" localSheetId="6" hidden="1">'304a - Vodovodní přípojky'!$C$124:$K$258</definedName>
    <definedName name="_xlnm._FilterDatabase" localSheetId="7" hidden="1">'304b - Kanalizační splašk...'!$C$124:$K$248</definedName>
    <definedName name="_xlnm._FilterDatabase" localSheetId="8" hidden="1">'304c - Kanalizační dešťov...'!$C$124:$K$208</definedName>
    <definedName name="_xlnm._FilterDatabase" localSheetId="9" hidden="1">'401 - Veřejné osvětlení'!$C$122:$K$319</definedName>
    <definedName name="_xlnm.Print_Titles" localSheetId="1">'02 - Ostatní a vedlejší n...'!$122:$122</definedName>
    <definedName name="_xlnm.Print_Titles" localSheetId="2">'101 - Komunikace'!$124:$124</definedName>
    <definedName name="_xlnm.Print_Titles" localSheetId="3">'301 - Vodovod'!$121:$121</definedName>
    <definedName name="_xlnm.Print_Titles" localSheetId="4">'302 - Jednotná kanalizace'!$122:$122</definedName>
    <definedName name="_xlnm.Print_Titles" localSheetId="5">'303 - Dešťová kanalizace'!$121:$121</definedName>
    <definedName name="_xlnm.Print_Titles" localSheetId="6">'304a - Vodovodní přípojky'!$124:$124</definedName>
    <definedName name="_xlnm.Print_Titles" localSheetId="7">'304b - Kanalizační splašk...'!$124:$124</definedName>
    <definedName name="_xlnm.Print_Titles" localSheetId="8">'304c - Kanalizační dešťov...'!$124:$124</definedName>
    <definedName name="_xlnm.Print_Titles" localSheetId="9">'401 - Veřejné osvětlení'!$122:$122</definedName>
    <definedName name="_xlnm.Print_Titles" localSheetId="0">'Rekapitulace stavby'!$92:$92</definedName>
    <definedName name="_xlnm.Print_Area" localSheetId="1">'02 - Ostatní a vedlejší n...'!$C$4:$J$39,'02 - Ostatní a vedlejší n...'!$C$50:$J$76,'02 - Ostatní a vedlejší n...'!$C$82:$J$104,'02 - Ostatní a vedlejší n...'!$C$110:$K$190</definedName>
    <definedName name="_xlnm.Print_Area" localSheetId="2">'101 - Komunikace'!$C$4:$J$39,'101 - Komunikace'!$C$50:$J$76,'101 - Komunikace'!$C$82:$J$106,'101 - Komunikace'!$C$112:$K$791</definedName>
    <definedName name="_xlnm.Print_Area" localSheetId="3">'301 - Vodovod'!$C$4:$J$39,'301 - Vodovod'!$C$50:$J$76,'301 - Vodovod'!$C$82:$J$103,'301 - Vodovod'!$C$109:$K$444</definedName>
    <definedName name="_xlnm.Print_Area" localSheetId="4">'302 - Jednotná kanalizace'!$C$4:$J$39,'302 - Jednotná kanalizace'!$C$50:$J$76,'302 - Jednotná kanalizace'!$C$82:$J$104,'302 - Jednotná kanalizace'!$C$110:$K$313</definedName>
    <definedName name="_xlnm.Print_Area" localSheetId="5">'303 - Dešťová kanalizace'!$C$4:$J$39,'303 - Dešťová kanalizace'!$C$50:$J$76,'303 - Dešťová kanalizace'!$C$82:$J$103,'303 - Dešťová kanalizace'!$C$109:$K$382</definedName>
    <definedName name="_xlnm.Print_Area" localSheetId="6">'304a - Vodovodní přípojky'!$C$4:$J$41,'304a - Vodovodní přípojky'!$C$50:$J$76,'304a - Vodovodní přípojky'!$C$82:$J$104,'304a - Vodovodní přípojky'!$C$110:$K$258</definedName>
    <definedName name="_xlnm.Print_Area" localSheetId="7">'304b - Kanalizační splašk...'!$C$4:$J$41,'304b - Kanalizační splašk...'!$C$50:$J$76,'304b - Kanalizační splašk...'!$C$82:$J$104,'304b - Kanalizační splašk...'!$C$110:$K$248</definedName>
    <definedName name="_xlnm.Print_Area" localSheetId="8">'304c - Kanalizační dešťov...'!$C$4:$J$41,'304c - Kanalizační dešťov...'!$C$50:$J$76,'304c - Kanalizační dešťov...'!$C$82:$J$104,'304c - Kanalizační dešťov...'!$C$110:$K$208</definedName>
    <definedName name="_xlnm.Print_Area" localSheetId="9">'401 - Veřejné osvětlení'!$C$4:$J$39,'401 - Veřejné osvětlení'!$C$50:$J$76,'401 - Veřejné osvětlení'!$C$82:$J$104,'401 - Veřejné osvětlení'!$C$110:$K$319</definedName>
    <definedName name="_xlnm.Print_Area" localSheetId="0">'Rekapitulace stavby'!$D$4:$AO$76,'Rekapitulace stavby'!$C$82:$AQ$105</definedName>
  </definedNames>
  <calcPr calcId="191029"/>
</workbook>
</file>

<file path=xl/calcChain.xml><?xml version="1.0" encoding="utf-8"?>
<calcChain xmlns="http://schemas.openxmlformats.org/spreadsheetml/2006/main">
  <c r="J37" i="10" l="1"/>
  <c r="J36" i="10"/>
  <c r="AY104" i="1"/>
  <c r="J35" i="10"/>
  <c r="AX104" i="1"/>
  <c r="BI316" i="10"/>
  <c r="BH316" i="10"/>
  <c r="BG316" i="10"/>
  <c r="BF316" i="10"/>
  <c r="T316" i="10"/>
  <c r="R316" i="10"/>
  <c r="P316" i="10"/>
  <c r="BI312" i="10"/>
  <c r="BH312" i="10"/>
  <c r="BG312" i="10"/>
  <c r="BF312" i="10"/>
  <c r="T312" i="10"/>
  <c r="R312" i="10"/>
  <c r="P312" i="10"/>
  <c r="BI307" i="10"/>
  <c r="BH307" i="10"/>
  <c r="BG307" i="10"/>
  <c r="BF307" i="10"/>
  <c r="T307" i="10"/>
  <c r="R307" i="10"/>
  <c r="P307" i="10"/>
  <c r="BI302" i="10"/>
  <c r="BH302" i="10"/>
  <c r="BG302" i="10"/>
  <c r="BF302" i="10"/>
  <c r="T302" i="10"/>
  <c r="R302" i="10"/>
  <c r="P302" i="10"/>
  <c r="BI298" i="10"/>
  <c r="BH298" i="10"/>
  <c r="BG298" i="10"/>
  <c r="BF298" i="10"/>
  <c r="T298" i="10"/>
  <c r="R298" i="10"/>
  <c r="P298" i="10"/>
  <c r="BI294" i="10"/>
  <c r="BH294" i="10"/>
  <c r="BG294" i="10"/>
  <c r="BF294" i="10"/>
  <c r="T294" i="10"/>
  <c r="R294" i="10"/>
  <c r="P294" i="10"/>
  <c r="BI289" i="10"/>
  <c r="BH289" i="10"/>
  <c r="BG289" i="10"/>
  <c r="BF289" i="10"/>
  <c r="T289" i="10"/>
  <c r="R289" i="10"/>
  <c r="P289" i="10"/>
  <c r="BI286" i="10"/>
  <c r="BH286" i="10"/>
  <c r="BG286" i="10"/>
  <c r="BF286" i="10"/>
  <c r="T286" i="10"/>
  <c r="R286" i="10"/>
  <c r="P286" i="10"/>
  <c r="BI283" i="10"/>
  <c r="BH283" i="10"/>
  <c r="BG283" i="10"/>
  <c r="BF283" i="10"/>
  <c r="T283" i="10"/>
  <c r="R283" i="10"/>
  <c r="P283" i="10"/>
  <c r="BI280" i="10"/>
  <c r="BH280" i="10"/>
  <c r="BG280" i="10"/>
  <c r="BF280" i="10"/>
  <c r="T280" i="10"/>
  <c r="R280" i="10"/>
  <c r="P280" i="10"/>
  <c r="BI277" i="10"/>
  <c r="BH277" i="10"/>
  <c r="BG277" i="10"/>
  <c r="BF277" i="10"/>
  <c r="T277" i="10"/>
  <c r="R277" i="10"/>
  <c r="P277" i="10"/>
  <c r="BI273" i="10"/>
  <c r="BH273" i="10"/>
  <c r="BG273" i="10"/>
  <c r="BF273" i="10"/>
  <c r="T273" i="10"/>
  <c r="R273" i="10"/>
  <c r="P273" i="10"/>
  <c r="BI269" i="10"/>
  <c r="BH269" i="10"/>
  <c r="BG269" i="10"/>
  <c r="BF269" i="10"/>
  <c r="T269" i="10"/>
  <c r="R269" i="10"/>
  <c r="P269" i="10"/>
  <c r="BI266" i="10"/>
  <c r="BH266" i="10"/>
  <c r="BG266" i="10"/>
  <c r="BF266" i="10"/>
  <c r="T266" i="10"/>
  <c r="R266" i="10"/>
  <c r="P266" i="10"/>
  <c r="BI263" i="10"/>
  <c r="BH263" i="10"/>
  <c r="BG263" i="10"/>
  <c r="BF263" i="10"/>
  <c r="T263" i="10"/>
  <c r="R263" i="10"/>
  <c r="P263" i="10"/>
  <c r="BI259" i="10"/>
  <c r="BH259" i="10"/>
  <c r="BG259" i="10"/>
  <c r="BF259" i="10"/>
  <c r="T259" i="10"/>
  <c r="R259" i="10"/>
  <c r="P259" i="10"/>
  <c r="BI255" i="10"/>
  <c r="BH255" i="10"/>
  <c r="BG255" i="10"/>
  <c r="BF255" i="10"/>
  <c r="T255" i="10"/>
  <c r="R255" i="10"/>
  <c r="P255" i="10"/>
  <c r="BI247" i="10"/>
  <c r="BH247" i="10"/>
  <c r="BG247" i="10"/>
  <c r="BF247" i="10"/>
  <c r="T247" i="10"/>
  <c r="R247" i="10"/>
  <c r="P247" i="10"/>
  <c r="BI244" i="10"/>
  <c r="BH244" i="10"/>
  <c r="BG244" i="10"/>
  <c r="BF244" i="10"/>
  <c r="T244" i="10"/>
  <c r="R244" i="10"/>
  <c r="P244" i="10"/>
  <c r="BI240" i="10"/>
  <c r="BH240" i="10"/>
  <c r="BG240" i="10"/>
  <c r="BF240" i="10"/>
  <c r="T240" i="10"/>
  <c r="R240" i="10"/>
  <c r="P240" i="10"/>
  <c r="BI237" i="10"/>
  <c r="BH237" i="10"/>
  <c r="BG237" i="10"/>
  <c r="BF237" i="10"/>
  <c r="T237" i="10"/>
  <c r="R237" i="10"/>
  <c r="P237" i="10"/>
  <c r="BI234" i="10"/>
  <c r="BH234" i="10"/>
  <c r="BG234" i="10"/>
  <c r="BF234" i="10"/>
  <c r="T234" i="10"/>
  <c r="R234" i="10"/>
  <c r="P234" i="10"/>
  <c r="BI230" i="10"/>
  <c r="BH230" i="10"/>
  <c r="BG230" i="10"/>
  <c r="BF230" i="10"/>
  <c r="T230" i="10"/>
  <c r="R230" i="10"/>
  <c r="P230" i="10"/>
  <c r="BI227" i="10"/>
  <c r="BH227" i="10"/>
  <c r="BG227" i="10"/>
  <c r="BF227" i="10"/>
  <c r="T227" i="10"/>
  <c r="R227" i="10"/>
  <c r="P227" i="10"/>
  <c r="BI223" i="10"/>
  <c r="BH223" i="10"/>
  <c r="BG223" i="10"/>
  <c r="BF223" i="10"/>
  <c r="T223" i="10"/>
  <c r="R223" i="10"/>
  <c r="P223" i="10"/>
  <c r="BI219" i="10"/>
  <c r="BH219" i="10"/>
  <c r="BG219" i="10"/>
  <c r="BF219" i="10"/>
  <c r="T219" i="10"/>
  <c r="R219" i="10"/>
  <c r="P219" i="10"/>
  <c r="BI216" i="10"/>
  <c r="BH216" i="10"/>
  <c r="BG216" i="10"/>
  <c r="BF216" i="10"/>
  <c r="T216" i="10"/>
  <c r="R216" i="10"/>
  <c r="P216" i="10"/>
  <c r="BI212" i="10"/>
  <c r="BH212" i="10"/>
  <c r="BG212" i="10"/>
  <c r="BF212" i="10"/>
  <c r="T212" i="10"/>
  <c r="R212" i="10"/>
  <c r="P212" i="10"/>
  <c r="BI209" i="10"/>
  <c r="BH209" i="10"/>
  <c r="BG209" i="10"/>
  <c r="BF209" i="10"/>
  <c r="T209" i="10"/>
  <c r="R209" i="10"/>
  <c r="P209" i="10"/>
  <c r="BI206" i="10"/>
  <c r="BH206" i="10"/>
  <c r="BG206" i="10"/>
  <c r="BF206" i="10"/>
  <c r="T206" i="10"/>
  <c r="R206" i="10"/>
  <c r="P206" i="10"/>
  <c r="BI203" i="10"/>
  <c r="BH203" i="10"/>
  <c r="BG203" i="10"/>
  <c r="BF203" i="10"/>
  <c r="T203" i="10"/>
  <c r="R203" i="10"/>
  <c r="P203" i="10"/>
  <c r="BI200" i="10"/>
  <c r="BH200" i="10"/>
  <c r="BG200" i="10"/>
  <c r="BF200" i="10"/>
  <c r="T200" i="10"/>
  <c r="R200" i="10"/>
  <c r="P200" i="10"/>
  <c r="BI197" i="10"/>
  <c r="BH197" i="10"/>
  <c r="BG197" i="10"/>
  <c r="BF197" i="10"/>
  <c r="T197" i="10"/>
  <c r="R197" i="10"/>
  <c r="P197" i="10"/>
  <c r="BI194" i="10"/>
  <c r="BH194" i="10"/>
  <c r="BG194" i="10"/>
  <c r="BF194" i="10"/>
  <c r="T194" i="10"/>
  <c r="R194" i="10"/>
  <c r="P194" i="10"/>
  <c r="BI191" i="10"/>
  <c r="BH191" i="10"/>
  <c r="BG191" i="10"/>
  <c r="BF191" i="10"/>
  <c r="T191" i="10"/>
  <c r="R191" i="10"/>
  <c r="P191" i="10"/>
  <c r="BI188" i="10"/>
  <c r="BH188" i="10"/>
  <c r="BG188" i="10"/>
  <c r="BF188" i="10"/>
  <c r="T188" i="10"/>
  <c r="R188" i="10"/>
  <c r="P188" i="10"/>
  <c r="BI185" i="10"/>
  <c r="BH185" i="10"/>
  <c r="BG185" i="10"/>
  <c r="BF185" i="10"/>
  <c r="T185" i="10"/>
  <c r="R185" i="10"/>
  <c r="P185" i="10"/>
  <c r="BI182" i="10"/>
  <c r="BH182" i="10"/>
  <c r="BG182" i="10"/>
  <c r="BF182" i="10"/>
  <c r="T182" i="10"/>
  <c r="R182" i="10"/>
  <c r="P182" i="10"/>
  <c r="BI179" i="10"/>
  <c r="BH179" i="10"/>
  <c r="BG179" i="10"/>
  <c r="BF179" i="10"/>
  <c r="T179" i="10"/>
  <c r="R179" i="10"/>
  <c r="P179" i="10"/>
  <c r="BI176" i="10"/>
  <c r="BH176" i="10"/>
  <c r="BG176" i="10"/>
  <c r="BF176" i="10"/>
  <c r="T176" i="10"/>
  <c r="R176" i="10"/>
  <c r="P176" i="10"/>
  <c r="BI172" i="10"/>
  <c r="BH172" i="10"/>
  <c r="BG172" i="10"/>
  <c r="BF172" i="10"/>
  <c r="T172" i="10"/>
  <c r="R172" i="10"/>
  <c r="P172" i="10"/>
  <c r="BI169" i="10"/>
  <c r="BH169" i="10"/>
  <c r="BG169" i="10"/>
  <c r="BF169" i="10"/>
  <c r="T169" i="10"/>
  <c r="R169" i="10"/>
  <c r="P169" i="10"/>
  <c r="BI166" i="10"/>
  <c r="BH166" i="10"/>
  <c r="BG166" i="10"/>
  <c r="BF166" i="10"/>
  <c r="T166" i="10"/>
  <c r="R166" i="10"/>
  <c r="P166" i="10"/>
  <c r="BI163" i="10"/>
  <c r="BH163" i="10"/>
  <c r="BG163" i="10"/>
  <c r="BF163" i="10"/>
  <c r="T163" i="10"/>
  <c r="R163" i="10"/>
  <c r="P163" i="10"/>
  <c r="BI160" i="10"/>
  <c r="BH160" i="10"/>
  <c r="BG160" i="10"/>
  <c r="BF160" i="10"/>
  <c r="T160" i="10"/>
  <c r="R160" i="10"/>
  <c r="P160" i="10"/>
  <c r="BI157" i="10"/>
  <c r="BH157" i="10"/>
  <c r="BG157" i="10"/>
  <c r="BF157" i="10"/>
  <c r="T157" i="10"/>
  <c r="R157" i="10"/>
  <c r="P157" i="10"/>
  <c r="BI154" i="10"/>
  <c r="BH154" i="10"/>
  <c r="BG154" i="10"/>
  <c r="BF154" i="10"/>
  <c r="T154" i="10"/>
  <c r="R154" i="10"/>
  <c r="P154" i="10"/>
  <c r="BI150" i="10"/>
  <c r="BH150" i="10"/>
  <c r="BG150" i="10"/>
  <c r="BF150" i="10"/>
  <c r="T150" i="10"/>
  <c r="R150" i="10"/>
  <c r="P150" i="10"/>
  <c r="BI146" i="10"/>
  <c r="BH146" i="10"/>
  <c r="BG146" i="10"/>
  <c r="BF146" i="10"/>
  <c r="T146" i="10"/>
  <c r="R146" i="10"/>
  <c r="P146" i="10"/>
  <c r="BI141" i="10"/>
  <c r="BH141" i="10"/>
  <c r="BG141" i="10"/>
  <c r="BF141" i="10"/>
  <c r="T141" i="10"/>
  <c r="R141" i="10"/>
  <c r="P141" i="10"/>
  <c r="BI138" i="10"/>
  <c r="BH138" i="10"/>
  <c r="BG138" i="10"/>
  <c r="BF138" i="10"/>
  <c r="T138" i="10"/>
  <c r="R138" i="10"/>
  <c r="P138" i="10"/>
  <c r="BI135" i="10"/>
  <c r="BH135" i="10"/>
  <c r="BG135" i="10"/>
  <c r="BF135" i="10"/>
  <c r="T135" i="10"/>
  <c r="R135" i="10"/>
  <c r="P135" i="10"/>
  <c r="BI132" i="10"/>
  <c r="BH132" i="10"/>
  <c r="BG132" i="10"/>
  <c r="BF132" i="10"/>
  <c r="T132" i="10"/>
  <c r="R132" i="10"/>
  <c r="P132" i="10"/>
  <c r="BI129" i="10"/>
  <c r="BH129" i="10"/>
  <c r="BG129" i="10"/>
  <c r="BF129" i="10"/>
  <c r="T129" i="10"/>
  <c r="R129" i="10"/>
  <c r="P129" i="10"/>
  <c r="BI126" i="10"/>
  <c r="BH126" i="10"/>
  <c r="BG126" i="10"/>
  <c r="BF126" i="10"/>
  <c r="T126" i="10"/>
  <c r="R126" i="10"/>
  <c r="P126" i="10"/>
  <c r="J120" i="10"/>
  <c r="J119" i="10"/>
  <c r="F119" i="10"/>
  <c r="F117" i="10"/>
  <c r="E115" i="10"/>
  <c r="J92" i="10"/>
  <c r="J91" i="10"/>
  <c r="F91" i="10"/>
  <c r="F89" i="10"/>
  <c r="E87" i="10"/>
  <c r="J18" i="10"/>
  <c r="E18" i="10"/>
  <c r="F92" i="10"/>
  <c r="J17" i="10"/>
  <c r="J12" i="10"/>
  <c r="J117" i="10"/>
  <c r="E7" i="10"/>
  <c r="E113" i="10"/>
  <c r="J39" i="9"/>
  <c r="J38" i="9"/>
  <c r="AY103" i="1"/>
  <c r="J37" i="9"/>
  <c r="AX103" i="1"/>
  <c r="BI207" i="9"/>
  <c r="BH207" i="9"/>
  <c r="BG207" i="9"/>
  <c r="BF207" i="9"/>
  <c r="T207" i="9"/>
  <c r="T206" i="9"/>
  <c r="R207" i="9"/>
  <c r="R206" i="9"/>
  <c r="P207" i="9"/>
  <c r="P206" i="9" s="1"/>
  <c r="BI202" i="9"/>
  <c r="BH202" i="9"/>
  <c r="BG202" i="9"/>
  <c r="BF202" i="9"/>
  <c r="T202" i="9"/>
  <c r="R202" i="9"/>
  <c r="P202" i="9"/>
  <c r="BI199" i="9"/>
  <c r="BH199" i="9"/>
  <c r="BG199" i="9"/>
  <c r="BF199" i="9"/>
  <c r="T199" i="9"/>
  <c r="R199" i="9"/>
  <c r="P199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7" i="9"/>
  <c r="BH187" i="9"/>
  <c r="BG187" i="9"/>
  <c r="BF187" i="9"/>
  <c r="T187" i="9"/>
  <c r="R187" i="9"/>
  <c r="P187" i="9"/>
  <c r="BI182" i="9"/>
  <c r="BH182" i="9"/>
  <c r="BG182" i="9"/>
  <c r="BF182" i="9"/>
  <c r="T182" i="9"/>
  <c r="T181" i="9" s="1"/>
  <c r="R182" i="9"/>
  <c r="R181" i="9"/>
  <c r="P182" i="9"/>
  <c r="P181" i="9" s="1"/>
  <c r="BI178" i="9"/>
  <c r="BH178" i="9"/>
  <c r="BG178" i="9"/>
  <c r="BF178" i="9"/>
  <c r="T178" i="9"/>
  <c r="R178" i="9"/>
  <c r="P178" i="9"/>
  <c r="BI171" i="9"/>
  <c r="BH171" i="9"/>
  <c r="BG171" i="9"/>
  <c r="BF171" i="9"/>
  <c r="T171" i="9"/>
  <c r="R171" i="9"/>
  <c r="P171" i="9"/>
  <c r="BI161" i="9"/>
  <c r="BH161" i="9"/>
  <c r="BG161" i="9"/>
  <c r="BF161" i="9"/>
  <c r="T161" i="9"/>
  <c r="R161" i="9"/>
  <c r="P161" i="9"/>
  <c r="BI158" i="9"/>
  <c r="BH158" i="9"/>
  <c r="BG158" i="9"/>
  <c r="BF158" i="9"/>
  <c r="T158" i="9"/>
  <c r="R158" i="9"/>
  <c r="P158" i="9"/>
  <c r="BI154" i="9"/>
  <c r="BH154" i="9"/>
  <c r="BG154" i="9"/>
  <c r="BF154" i="9"/>
  <c r="T154" i="9"/>
  <c r="R154" i="9"/>
  <c r="P154" i="9"/>
  <c r="BI148" i="9"/>
  <c r="BH148" i="9"/>
  <c r="BG148" i="9"/>
  <c r="BF148" i="9"/>
  <c r="T148" i="9"/>
  <c r="R148" i="9"/>
  <c r="P148" i="9"/>
  <c r="BI145" i="9"/>
  <c r="BH145" i="9"/>
  <c r="BG145" i="9"/>
  <c r="BF145" i="9"/>
  <c r="T145" i="9"/>
  <c r="R145" i="9"/>
  <c r="P145" i="9"/>
  <c r="BI141" i="9"/>
  <c r="BH141" i="9"/>
  <c r="BG141" i="9"/>
  <c r="BF141" i="9"/>
  <c r="T141" i="9"/>
  <c r="R141" i="9"/>
  <c r="P141" i="9"/>
  <c r="BI137" i="9"/>
  <c r="BH137" i="9"/>
  <c r="BG137" i="9"/>
  <c r="BF137" i="9"/>
  <c r="T137" i="9"/>
  <c r="R137" i="9"/>
  <c r="P137" i="9"/>
  <c r="BI132" i="9"/>
  <c r="BH132" i="9"/>
  <c r="BG132" i="9"/>
  <c r="BF132" i="9"/>
  <c r="T132" i="9"/>
  <c r="R132" i="9"/>
  <c r="P132" i="9"/>
  <c r="BI128" i="9"/>
  <c r="BH128" i="9"/>
  <c r="BG128" i="9"/>
  <c r="BF128" i="9"/>
  <c r="T128" i="9"/>
  <c r="R128" i="9"/>
  <c r="P128" i="9"/>
  <c r="J121" i="9"/>
  <c r="F121" i="9"/>
  <c r="F119" i="9"/>
  <c r="E117" i="9"/>
  <c r="J93" i="9"/>
  <c r="F93" i="9"/>
  <c r="F91" i="9"/>
  <c r="E89" i="9"/>
  <c r="J26" i="9"/>
  <c r="E26" i="9"/>
  <c r="J122" i="9" s="1"/>
  <c r="J25" i="9"/>
  <c r="J20" i="9"/>
  <c r="E20" i="9"/>
  <c r="F122" i="9" s="1"/>
  <c r="J19" i="9"/>
  <c r="J14" i="9"/>
  <c r="J91" i="9"/>
  <c r="E7" i="9"/>
  <c r="E113" i="9" s="1"/>
  <c r="J39" i="8"/>
  <c r="J38" i="8"/>
  <c r="AY102" i="1" s="1"/>
  <c r="J37" i="8"/>
  <c r="AX102" i="1"/>
  <c r="BI247" i="8"/>
  <c r="BH247" i="8"/>
  <c r="BG247" i="8"/>
  <c r="BF247" i="8"/>
  <c r="T247" i="8"/>
  <c r="T246" i="8" s="1"/>
  <c r="R247" i="8"/>
  <c r="R246" i="8"/>
  <c r="P247" i="8"/>
  <c r="P246" i="8" s="1"/>
  <c r="BI241" i="8"/>
  <c r="BH241" i="8"/>
  <c r="BG241" i="8"/>
  <c r="BF241" i="8"/>
  <c r="T241" i="8"/>
  <c r="R241" i="8"/>
  <c r="P241" i="8"/>
  <c r="BI238" i="8"/>
  <c r="BH238" i="8"/>
  <c r="BG238" i="8"/>
  <c r="BF238" i="8"/>
  <c r="T238" i="8"/>
  <c r="R238" i="8"/>
  <c r="P238" i="8"/>
  <c r="BI235" i="8"/>
  <c r="BH235" i="8"/>
  <c r="BG235" i="8"/>
  <c r="BF235" i="8"/>
  <c r="T235" i="8"/>
  <c r="R235" i="8"/>
  <c r="P235" i="8"/>
  <c r="BI232" i="8"/>
  <c r="BH232" i="8"/>
  <c r="BG232" i="8"/>
  <c r="BF232" i="8"/>
  <c r="T232" i="8"/>
  <c r="R232" i="8"/>
  <c r="P232" i="8"/>
  <c r="BI229" i="8"/>
  <c r="BH229" i="8"/>
  <c r="BG229" i="8"/>
  <c r="BF229" i="8"/>
  <c r="T229" i="8"/>
  <c r="R229" i="8"/>
  <c r="P229" i="8"/>
  <c r="BI226" i="8"/>
  <c r="BH226" i="8"/>
  <c r="BG226" i="8"/>
  <c r="BF226" i="8"/>
  <c r="T226" i="8"/>
  <c r="R226" i="8"/>
  <c r="P226" i="8"/>
  <c r="BI223" i="8"/>
  <c r="BH223" i="8"/>
  <c r="BG223" i="8"/>
  <c r="BF223" i="8"/>
  <c r="T223" i="8"/>
  <c r="R223" i="8"/>
  <c r="P223" i="8"/>
  <c r="BI219" i="8"/>
  <c r="BH219" i="8"/>
  <c r="BG219" i="8"/>
  <c r="BF219" i="8"/>
  <c r="T219" i="8"/>
  <c r="R219" i="8"/>
  <c r="P219" i="8"/>
  <c r="BI212" i="8"/>
  <c r="BH212" i="8"/>
  <c r="BG212" i="8"/>
  <c r="BF212" i="8"/>
  <c r="T212" i="8"/>
  <c r="R212" i="8"/>
  <c r="P212" i="8"/>
  <c r="BI209" i="8"/>
  <c r="BH209" i="8"/>
  <c r="BG209" i="8"/>
  <c r="BF209" i="8"/>
  <c r="T209" i="8"/>
  <c r="R209" i="8"/>
  <c r="P209" i="8"/>
  <c r="BI204" i="8"/>
  <c r="BH204" i="8"/>
  <c r="BG204" i="8"/>
  <c r="BF204" i="8"/>
  <c r="T204" i="8"/>
  <c r="R204" i="8"/>
  <c r="P204" i="8"/>
  <c r="BI200" i="8"/>
  <c r="BH200" i="8"/>
  <c r="BG200" i="8"/>
  <c r="BF200" i="8"/>
  <c r="T200" i="8"/>
  <c r="R200" i="8"/>
  <c r="P200" i="8"/>
  <c r="BI197" i="8"/>
  <c r="BH197" i="8"/>
  <c r="BG197" i="8"/>
  <c r="BF197" i="8"/>
  <c r="T197" i="8"/>
  <c r="R197" i="8"/>
  <c r="P197" i="8"/>
  <c r="BI193" i="8"/>
  <c r="BH193" i="8"/>
  <c r="BG193" i="8"/>
  <c r="BF193" i="8"/>
  <c r="T193" i="8"/>
  <c r="R193" i="8"/>
  <c r="P193" i="8"/>
  <c r="BI190" i="8"/>
  <c r="BH190" i="8"/>
  <c r="BG190" i="8"/>
  <c r="BF190" i="8"/>
  <c r="T190" i="8"/>
  <c r="R190" i="8"/>
  <c r="P190" i="8"/>
  <c r="BI183" i="8"/>
  <c r="BH183" i="8"/>
  <c r="BG183" i="8"/>
  <c r="BF183" i="8"/>
  <c r="T183" i="8"/>
  <c r="T182" i="8"/>
  <c r="R183" i="8"/>
  <c r="R182" i="8" s="1"/>
  <c r="P183" i="8"/>
  <c r="P182" i="8"/>
  <c r="BI179" i="8"/>
  <c r="BH179" i="8"/>
  <c r="BG179" i="8"/>
  <c r="BF179" i="8"/>
  <c r="T179" i="8"/>
  <c r="R179" i="8"/>
  <c r="P179" i="8"/>
  <c r="BI170" i="8"/>
  <c r="BH170" i="8"/>
  <c r="BG170" i="8"/>
  <c r="BF170" i="8"/>
  <c r="T170" i="8"/>
  <c r="R170" i="8"/>
  <c r="P170" i="8"/>
  <c r="BI161" i="8"/>
  <c r="BH161" i="8"/>
  <c r="BG161" i="8"/>
  <c r="BF161" i="8"/>
  <c r="T161" i="8"/>
  <c r="R161" i="8"/>
  <c r="P161" i="8"/>
  <c r="BI158" i="8"/>
  <c r="BH158" i="8"/>
  <c r="BG158" i="8"/>
  <c r="BF158" i="8"/>
  <c r="T158" i="8"/>
  <c r="R158" i="8"/>
  <c r="P158" i="8"/>
  <c r="BI154" i="8"/>
  <c r="BH154" i="8"/>
  <c r="BG154" i="8"/>
  <c r="BF154" i="8"/>
  <c r="T154" i="8"/>
  <c r="R154" i="8"/>
  <c r="P154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1" i="8"/>
  <c r="BH141" i="8"/>
  <c r="BG141" i="8"/>
  <c r="BF141" i="8"/>
  <c r="T141" i="8"/>
  <c r="R141" i="8"/>
  <c r="P141" i="8"/>
  <c r="BI137" i="8"/>
  <c r="BH137" i="8"/>
  <c r="BG137" i="8"/>
  <c r="BF137" i="8"/>
  <c r="T137" i="8"/>
  <c r="R137" i="8"/>
  <c r="P137" i="8"/>
  <c r="BI132" i="8"/>
  <c r="BH132" i="8"/>
  <c r="BG132" i="8"/>
  <c r="BF132" i="8"/>
  <c r="T132" i="8"/>
  <c r="R132" i="8"/>
  <c r="P132" i="8"/>
  <c r="BI128" i="8"/>
  <c r="BH128" i="8"/>
  <c r="BG128" i="8"/>
  <c r="BF128" i="8"/>
  <c r="T128" i="8"/>
  <c r="R128" i="8"/>
  <c r="P128" i="8"/>
  <c r="J121" i="8"/>
  <c r="F121" i="8"/>
  <c r="F119" i="8"/>
  <c r="E117" i="8"/>
  <c r="J93" i="8"/>
  <c r="F93" i="8"/>
  <c r="F91" i="8"/>
  <c r="E89" i="8"/>
  <c r="J26" i="8"/>
  <c r="E26" i="8"/>
  <c r="J122" i="8" s="1"/>
  <c r="J25" i="8"/>
  <c r="J20" i="8"/>
  <c r="E20" i="8"/>
  <c r="F122" i="8"/>
  <c r="J19" i="8"/>
  <c r="J14" i="8"/>
  <c r="J119" i="8"/>
  <c r="E7" i="8"/>
  <c r="E113" i="8" s="1"/>
  <c r="J39" i="7"/>
  <c r="J38" i="7"/>
  <c r="AY101" i="1"/>
  <c r="J37" i="7"/>
  <c r="AX101" i="1"/>
  <c r="BI257" i="7"/>
  <c r="BH257" i="7"/>
  <c r="BG257" i="7"/>
  <c r="BF257" i="7"/>
  <c r="T257" i="7"/>
  <c r="T256" i="7"/>
  <c r="R257" i="7"/>
  <c r="R256" i="7"/>
  <c r="P257" i="7"/>
  <c r="P256" i="7" s="1"/>
  <c r="BI251" i="7"/>
  <c r="BH251" i="7"/>
  <c r="BG251" i="7"/>
  <c r="BF251" i="7"/>
  <c r="T251" i="7"/>
  <c r="R251" i="7"/>
  <c r="P251" i="7"/>
  <c r="BI248" i="7"/>
  <c r="BH248" i="7"/>
  <c r="BG248" i="7"/>
  <c r="BF248" i="7"/>
  <c r="T248" i="7"/>
  <c r="R248" i="7"/>
  <c r="P248" i="7"/>
  <c r="BI245" i="7"/>
  <c r="BH245" i="7"/>
  <c r="BG245" i="7"/>
  <c r="BF245" i="7"/>
  <c r="T245" i="7"/>
  <c r="R245" i="7"/>
  <c r="P245" i="7"/>
  <c r="BI242" i="7"/>
  <c r="BH242" i="7"/>
  <c r="BG242" i="7"/>
  <c r="BF242" i="7"/>
  <c r="T242" i="7"/>
  <c r="R242" i="7"/>
  <c r="P242" i="7"/>
  <c r="BI239" i="7"/>
  <c r="BH239" i="7"/>
  <c r="BG239" i="7"/>
  <c r="BF239" i="7"/>
  <c r="T239" i="7"/>
  <c r="R239" i="7"/>
  <c r="P239" i="7"/>
  <c r="BI236" i="7"/>
  <c r="BH236" i="7"/>
  <c r="BG236" i="7"/>
  <c r="BF236" i="7"/>
  <c r="T236" i="7"/>
  <c r="R236" i="7"/>
  <c r="P236" i="7"/>
  <c r="BI233" i="7"/>
  <c r="BH233" i="7"/>
  <c r="BG233" i="7"/>
  <c r="BF233" i="7"/>
  <c r="T233" i="7"/>
  <c r="R233" i="7"/>
  <c r="P233" i="7"/>
  <c r="BI230" i="7"/>
  <c r="BH230" i="7"/>
  <c r="BG230" i="7"/>
  <c r="BF230" i="7"/>
  <c r="T230" i="7"/>
  <c r="R230" i="7"/>
  <c r="P230" i="7"/>
  <c r="BI227" i="7"/>
  <c r="BH227" i="7"/>
  <c r="BG227" i="7"/>
  <c r="BF227" i="7"/>
  <c r="T227" i="7"/>
  <c r="R227" i="7"/>
  <c r="P227" i="7"/>
  <c r="BI224" i="7"/>
  <c r="BH224" i="7"/>
  <c r="BG224" i="7"/>
  <c r="BF224" i="7"/>
  <c r="T224" i="7"/>
  <c r="R224" i="7"/>
  <c r="P224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5" i="7"/>
  <c r="BH215" i="7"/>
  <c r="BG215" i="7"/>
  <c r="BF215" i="7"/>
  <c r="T215" i="7"/>
  <c r="R215" i="7"/>
  <c r="P215" i="7"/>
  <c r="BI212" i="7"/>
  <c r="BH212" i="7"/>
  <c r="BG212" i="7"/>
  <c r="BF212" i="7"/>
  <c r="T212" i="7"/>
  <c r="R212" i="7"/>
  <c r="P212" i="7"/>
  <c r="BI208" i="7"/>
  <c r="BH208" i="7"/>
  <c r="BG208" i="7"/>
  <c r="BF208" i="7"/>
  <c r="T208" i="7"/>
  <c r="R208" i="7"/>
  <c r="P208" i="7"/>
  <c r="BI205" i="7"/>
  <c r="BH205" i="7"/>
  <c r="BG205" i="7"/>
  <c r="BF205" i="7"/>
  <c r="T205" i="7"/>
  <c r="R205" i="7"/>
  <c r="P205" i="7"/>
  <c r="BI200" i="7"/>
  <c r="BH200" i="7"/>
  <c r="BG200" i="7"/>
  <c r="BF200" i="7"/>
  <c r="T200" i="7"/>
  <c r="R200" i="7"/>
  <c r="P200" i="7"/>
  <c r="BI196" i="7"/>
  <c r="BH196" i="7"/>
  <c r="BG196" i="7"/>
  <c r="BF196" i="7"/>
  <c r="T196" i="7"/>
  <c r="R196" i="7"/>
  <c r="P196" i="7"/>
  <c r="BI193" i="7"/>
  <c r="BH193" i="7"/>
  <c r="BG193" i="7"/>
  <c r="BF193" i="7"/>
  <c r="T193" i="7"/>
  <c r="R193" i="7"/>
  <c r="P193" i="7"/>
  <c r="BI188" i="7"/>
  <c r="BH188" i="7"/>
  <c r="BG188" i="7"/>
  <c r="BF188" i="7"/>
  <c r="T188" i="7"/>
  <c r="T187" i="7"/>
  <c r="R188" i="7"/>
  <c r="R187" i="7" s="1"/>
  <c r="P188" i="7"/>
  <c r="P187" i="7"/>
  <c r="BI184" i="7"/>
  <c r="BH184" i="7"/>
  <c r="BG184" i="7"/>
  <c r="BF184" i="7"/>
  <c r="T184" i="7"/>
  <c r="R184" i="7"/>
  <c r="P184" i="7"/>
  <c r="BI180" i="7"/>
  <c r="BH180" i="7"/>
  <c r="BG180" i="7"/>
  <c r="BF180" i="7"/>
  <c r="T180" i="7"/>
  <c r="R180" i="7"/>
  <c r="P180" i="7"/>
  <c r="BI169" i="7"/>
  <c r="BH169" i="7"/>
  <c r="BG169" i="7"/>
  <c r="BF169" i="7"/>
  <c r="T169" i="7"/>
  <c r="R169" i="7"/>
  <c r="P169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8" i="7"/>
  <c r="BH148" i="7"/>
  <c r="BG148" i="7"/>
  <c r="BF148" i="7"/>
  <c r="T148" i="7"/>
  <c r="R148" i="7"/>
  <c r="P148" i="7"/>
  <c r="BI144" i="7"/>
  <c r="BH144" i="7"/>
  <c r="BG144" i="7"/>
  <c r="BF144" i="7"/>
  <c r="T144" i="7"/>
  <c r="R144" i="7"/>
  <c r="P144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BI128" i="7"/>
  <c r="BH128" i="7"/>
  <c r="BG128" i="7"/>
  <c r="BF128" i="7"/>
  <c r="T128" i="7"/>
  <c r="R128" i="7"/>
  <c r="P128" i="7"/>
  <c r="J121" i="7"/>
  <c r="F121" i="7"/>
  <c r="F119" i="7"/>
  <c r="E117" i="7"/>
  <c r="J93" i="7"/>
  <c r="F93" i="7"/>
  <c r="F91" i="7"/>
  <c r="E89" i="7"/>
  <c r="J26" i="7"/>
  <c r="E26" i="7"/>
  <c r="J122" i="7" s="1"/>
  <c r="J25" i="7"/>
  <c r="J20" i="7"/>
  <c r="E20" i="7"/>
  <c r="F122" i="7" s="1"/>
  <c r="J19" i="7"/>
  <c r="J14" i="7"/>
  <c r="J119" i="7" s="1"/>
  <c r="E7" i="7"/>
  <c r="E113" i="7"/>
  <c r="J37" i="6"/>
  <c r="J36" i="6"/>
  <c r="AY99" i="1" s="1"/>
  <c r="J35" i="6"/>
  <c r="AX99" i="1"/>
  <c r="BI381" i="6"/>
  <c r="BH381" i="6"/>
  <c r="BG381" i="6"/>
  <c r="BF381" i="6"/>
  <c r="T381" i="6"/>
  <c r="T380" i="6" s="1"/>
  <c r="R381" i="6"/>
  <c r="R380" i="6"/>
  <c r="P381" i="6"/>
  <c r="P380" i="6" s="1"/>
  <c r="BI377" i="6"/>
  <c r="BH377" i="6"/>
  <c r="BG377" i="6"/>
  <c r="BF377" i="6"/>
  <c r="T377" i="6"/>
  <c r="R377" i="6"/>
  <c r="P377" i="6"/>
  <c r="BI373" i="6"/>
  <c r="BH373" i="6"/>
  <c r="BG373" i="6"/>
  <c r="BF373" i="6"/>
  <c r="T373" i="6"/>
  <c r="R373" i="6"/>
  <c r="P373" i="6"/>
  <c r="BI369" i="6"/>
  <c r="BH369" i="6"/>
  <c r="BG369" i="6"/>
  <c r="BF369" i="6"/>
  <c r="T369" i="6"/>
  <c r="R369" i="6"/>
  <c r="P369" i="6"/>
  <c r="BI366" i="6"/>
  <c r="BH366" i="6"/>
  <c r="BG366" i="6"/>
  <c r="BF366" i="6"/>
  <c r="T366" i="6"/>
  <c r="R366" i="6"/>
  <c r="P366" i="6"/>
  <c r="BI362" i="6"/>
  <c r="BH362" i="6"/>
  <c r="BG362" i="6"/>
  <c r="BF362" i="6"/>
  <c r="T362" i="6"/>
  <c r="R362" i="6"/>
  <c r="P362" i="6"/>
  <c r="BI359" i="6"/>
  <c r="BH359" i="6"/>
  <c r="BG359" i="6"/>
  <c r="BF359" i="6"/>
  <c r="T359" i="6"/>
  <c r="R359" i="6"/>
  <c r="P359" i="6"/>
  <c r="BI356" i="6"/>
  <c r="BH356" i="6"/>
  <c r="BG356" i="6"/>
  <c r="BF356" i="6"/>
  <c r="T356" i="6"/>
  <c r="R356" i="6"/>
  <c r="P356" i="6"/>
  <c r="BI353" i="6"/>
  <c r="BH353" i="6"/>
  <c r="BG353" i="6"/>
  <c r="BF353" i="6"/>
  <c r="T353" i="6"/>
  <c r="R353" i="6"/>
  <c r="P353" i="6"/>
  <c r="BI350" i="6"/>
  <c r="BH350" i="6"/>
  <c r="BG350" i="6"/>
  <c r="BF350" i="6"/>
  <c r="T350" i="6"/>
  <c r="R350" i="6"/>
  <c r="P350" i="6"/>
  <c r="BI347" i="6"/>
  <c r="BH347" i="6"/>
  <c r="BG347" i="6"/>
  <c r="BF347" i="6"/>
  <c r="T347" i="6"/>
  <c r="R347" i="6"/>
  <c r="P347" i="6"/>
  <c r="BI343" i="6"/>
  <c r="BH343" i="6"/>
  <c r="BG343" i="6"/>
  <c r="BF343" i="6"/>
  <c r="T343" i="6"/>
  <c r="R343" i="6"/>
  <c r="P343" i="6"/>
  <c r="BI339" i="6"/>
  <c r="BH339" i="6"/>
  <c r="BG339" i="6"/>
  <c r="BF339" i="6"/>
  <c r="T339" i="6"/>
  <c r="R339" i="6"/>
  <c r="P339" i="6"/>
  <c r="BI336" i="6"/>
  <c r="BH336" i="6"/>
  <c r="BG336" i="6"/>
  <c r="BF336" i="6"/>
  <c r="T336" i="6"/>
  <c r="R336" i="6"/>
  <c r="P336" i="6"/>
  <c r="BI333" i="6"/>
  <c r="BH333" i="6"/>
  <c r="BG333" i="6"/>
  <c r="BF333" i="6"/>
  <c r="T333" i="6"/>
  <c r="R333" i="6"/>
  <c r="P333" i="6"/>
  <c r="BI330" i="6"/>
  <c r="BH330" i="6"/>
  <c r="BG330" i="6"/>
  <c r="BF330" i="6"/>
  <c r="T330" i="6"/>
  <c r="R330" i="6"/>
  <c r="P330" i="6"/>
  <c r="BI327" i="6"/>
  <c r="BH327" i="6"/>
  <c r="BG327" i="6"/>
  <c r="BF327" i="6"/>
  <c r="T327" i="6"/>
  <c r="R327" i="6"/>
  <c r="P327" i="6"/>
  <c r="BI324" i="6"/>
  <c r="BH324" i="6"/>
  <c r="BG324" i="6"/>
  <c r="BF324" i="6"/>
  <c r="T324" i="6"/>
  <c r="R324" i="6"/>
  <c r="P324" i="6"/>
  <c r="BI321" i="6"/>
  <c r="BH321" i="6"/>
  <c r="BG321" i="6"/>
  <c r="BF321" i="6"/>
  <c r="T321" i="6"/>
  <c r="R321" i="6"/>
  <c r="P321" i="6"/>
  <c r="BI318" i="6"/>
  <c r="BH318" i="6"/>
  <c r="BG318" i="6"/>
  <c r="BF318" i="6"/>
  <c r="T318" i="6"/>
  <c r="R318" i="6"/>
  <c r="P318" i="6"/>
  <c r="BI313" i="6"/>
  <c r="BH313" i="6"/>
  <c r="BG313" i="6"/>
  <c r="BF313" i="6"/>
  <c r="T313" i="6"/>
  <c r="R313" i="6"/>
  <c r="P313" i="6"/>
  <c r="BI308" i="6"/>
  <c r="BH308" i="6"/>
  <c r="BG308" i="6"/>
  <c r="BF308" i="6"/>
  <c r="T308" i="6"/>
  <c r="R308" i="6"/>
  <c r="P308" i="6"/>
  <c r="BI302" i="6"/>
  <c r="BH302" i="6"/>
  <c r="BG302" i="6"/>
  <c r="BF302" i="6"/>
  <c r="T302" i="6"/>
  <c r="R302" i="6"/>
  <c r="P302" i="6"/>
  <c r="BI297" i="6"/>
  <c r="BH297" i="6"/>
  <c r="BG297" i="6"/>
  <c r="BF297" i="6"/>
  <c r="T297" i="6"/>
  <c r="R297" i="6"/>
  <c r="P297" i="6"/>
  <c r="BI292" i="6"/>
  <c r="BH292" i="6"/>
  <c r="BG292" i="6"/>
  <c r="BF292" i="6"/>
  <c r="T292" i="6"/>
  <c r="R292" i="6"/>
  <c r="P292" i="6"/>
  <c r="BI287" i="6"/>
  <c r="BH287" i="6"/>
  <c r="BG287" i="6"/>
  <c r="BF287" i="6"/>
  <c r="T287" i="6"/>
  <c r="R287" i="6"/>
  <c r="P287" i="6"/>
  <c r="BI283" i="6"/>
  <c r="BH283" i="6"/>
  <c r="BG283" i="6"/>
  <c r="BF283" i="6"/>
  <c r="T283" i="6"/>
  <c r="R283" i="6"/>
  <c r="P283" i="6"/>
  <c r="BI279" i="6"/>
  <c r="BH279" i="6"/>
  <c r="BG279" i="6"/>
  <c r="BF279" i="6"/>
  <c r="T279" i="6"/>
  <c r="R279" i="6"/>
  <c r="P279" i="6"/>
  <c r="BI276" i="6"/>
  <c r="BH276" i="6"/>
  <c r="BG276" i="6"/>
  <c r="BF276" i="6"/>
  <c r="T276" i="6"/>
  <c r="R276" i="6"/>
  <c r="P276" i="6"/>
  <c r="BI273" i="6"/>
  <c r="BH273" i="6"/>
  <c r="BG273" i="6"/>
  <c r="BF273" i="6"/>
  <c r="T273" i="6"/>
  <c r="R273" i="6"/>
  <c r="P273" i="6"/>
  <c r="BI270" i="6"/>
  <c r="BH270" i="6"/>
  <c r="BG270" i="6"/>
  <c r="BF270" i="6"/>
  <c r="T270" i="6"/>
  <c r="R270" i="6"/>
  <c r="P270" i="6"/>
  <c r="BI267" i="6"/>
  <c r="BH267" i="6"/>
  <c r="BG267" i="6"/>
  <c r="BF267" i="6"/>
  <c r="T267" i="6"/>
  <c r="R267" i="6"/>
  <c r="P267" i="6"/>
  <c r="BI264" i="6"/>
  <c r="BH264" i="6"/>
  <c r="BG264" i="6"/>
  <c r="BF264" i="6"/>
  <c r="T264" i="6"/>
  <c r="R264" i="6"/>
  <c r="P264" i="6"/>
  <c r="BI258" i="6"/>
  <c r="BH258" i="6"/>
  <c r="BG258" i="6"/>
  <c r="BF258" i="6"/>
  <c r="T258" i="6"/>
  <c r="R258" i="6"/>
  <c r="P258" i="6"/>
  <c r="BI251" i="6"/>
  <c r="BH251" i="6"/>
  <c r="BG251" i="6"/>
  <c r="BF251" i="6"/>
  <c r="T251" i="6"/>
  <c r="R251" i="6"/>
  <c r="P251" i="6"/>
  <c r="BI247" i="6"/>
  <c r="BH247" i="6"/>
  <c r="BG247" i="6"/>
  <c r="BF247" i="6"/>
  <c r="T247" i="6"/>
  <c r="R247" i="6"/>
  <c r="P247" i="6"/>
  <c r="BI243" i="6"/>
  <c r="BH243" i="6"/>
  <c r="BG243" i="6"/>
  <c r="BF243" i="6"/>
  <c r="T243" i="6"/>
  <c r="T242" i="6" s="1"/>
  <c r="R243" i="6"/>
  <c r="R242" i="6" s="1"/>
  <c r="P243" i="6"/>
  <c r="P242" i="6" s="1"/>
  <c r="BI238" i="6"/>
  <c r="BH238" i="6"/>
  <c r="BG238" i="6"/>
  <c r="BF238" i="6"/>
  <c r="T238" i="6"/>
  <c r="R238" i="6"/>
  <c r="P238" i="6"/>
  <c r="BI234" i="6"/>
  <c r="BH234" i="6"/>
  <c r="BG234" i="6"/>
  <c r="BF234" i="6"/>
  <c r="T234" i="6"/>
  <c r="R234" i="6"/>
  <c r="P234" i="6"/>
  <c r="BI230" i="6"/>
  <c r="BH230" i="6"/>
  <c r="BG230" i="6"/>
  <c r="BF230" i="6"/>
  <c r="T230" i="6"/>
  <c r="R230" i="6"/>
  <c r="P230" i="6"/>
  <c r="BI226" i="6"/>
  <c r="BH226" i="6"/>
  <c r="BG226" i="6"/>
  <c r="BF226" i="6"/>
  <c r="T226" i="6"/>
  <c r="R226" i="6"/>
  <c r="P226" i="6"/>
  <c r="BI223" i="6"/>
  <c r="BH223" i="6"/>
  <c r="BG223" i="6"/>
  <c r="BF223" i="6"/>
  <c r="T223" i="6"/>
  <c r="R223" i="6"/>
  <c r="P223" i="6"/>
  <c r="BI219" i="6"/>
  <c r="BH219" i="6"/>
  <c r="BG219" i="6"/>
  <c r="BF219" i="6"/>
  <c r="T219" i="6"/>
  <c r="R219" i="6"/>
  <c r="P219" i="6"/>
  <c r="BI216" i="6"/>
  <c r="BH216" i="6"/>
  <c r="BG216" i="6"/>
  <c r="BF216" i="6"/>
  <c r="T216" i="6"/>
  <c r="R216" i="6"/>
  <c r="P216" i="6"/>
  <c r="BI213" i="6"/>
  <c r="BH213" i="6"/>
  <c r="BG213" i="6"/>
  <c r="BF213" i="6"/>
  <c r="T213" i="6"/>
  <c r="R213" i="6"/>
  <c r="P213" i="6"/>
  <c r="BI210" i="6"/>
  <c r="BH210" i="6"/>
  <c r="BG210" i="6"/>
  <c r="BF210" i="6"/>
  <c r="T210" i="6"/>
  <c r="R210" i="6"/>
  <c r="P210" i="6"/>
  <c r="BI200" i="6"/>
  <c r="BH200" i="6"/>
  <c r="BG200" i="6"/>
  <c r="BF200" i="6"/>
  <c r="T200" i="6"/>
  <c r="R200" i="6"/>
  <c r="P200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79" i="6"/>
  <c r="BH179" i="6"/>
  <c r="BG179" i="6"/>
  <c r="BF179" i="6"/>
  <c r="T179" i="6"/>
  <c r="R179" i="6"/>
  <c r="P179" i="6"/>
  <c r="BI172" i="6"/>
  <c r="BH172" i="6"/>
  <c r="BG172" i="6"/>
  <c r="BF172" i="6"/>
  <c r="T172" i="6"/>
  <c r="R172" i="6"/>
  <c r="P172" i="6"/>
  <c r="BI168" i="6"/>
  <c r="BH168" i="6"/>
  <c r="BG168" i="6"/>
  <c r="BF168" i="6"/>
  <c r="T168" i="6"/>
  <c r="R168" i="6"/>
  <c r="P168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5" i="6"/>
  <c r="BH125" i="6"/>
  <c r="BG125" i="6"/>
  <c r="BF125" i="6"/>
  <c r="T125" i="6"/>
  <c r="R125" i="6"/>
  <c r="P125" i="6"/>
  <c r="J118" i="6"/>
  <c r="F118" i="6"/>
  <c r="F116" i="6"/>
  <c r="E114" i="6"/>
  <c r="J91" i="6"/>
  <c r="F91" i="6"/>
  <c r="F89" i="6"/>
  <c r="E87" i="6"/>
  <c r="J24" i="6"/>
  <c r="E24" i="6"/>
  <c r="J119" i="6" s="1"/>
  <c r="J23" i="6"/>
  <c r="J18" i="6"/>
  <c r="E18" i="6"/>
  <c r="F119" i="6" s="1"/>
  <c r="J17" i="6"/>
  <c r="J12" i="6"/>
  <c r="J116" i="6"/>
  <c r="E7" i="6"/>
  <c r="E85" i="6" s="1"/>
  <c r="J37" i="5"/>
  <c r="J36" i="5"/>
  <c r="AY98" i="1" s="1"/>
  <c r="J35" i="5"/>
  <c r="AX98" i="1" s="1"/>
  <c r="BI312" i="5"/>
  <c r="BH312" i="5"/>
  <c r="BG312" i="5"/>
  <c r="BF312" i="5"/>
  <c r="T312" i="5"/>
  <c r="T311" i="5" s="1"/>
  <c r="R312" i="5"/>
  <c r="R311" i="5" s="1"/>
  <c r="P312" i="5"/>
  <c r="P311" i="5" s="1"/>
  <c r="BI308" i="5"/>
  <c r="BH308" i="5"/>
  <c r="BG308" i="5"/>
  <c r="BF308" i="5"/>
  <c r="T308" i="5"/>
  <c r="R308" i="5"/>
  <c r="P308" i="5"/>
  <c r="BI305" i="5"/>
  <c r="BH305" i="5"/>
  <c r="BG305" i="5"/>
  <c r="BF305" i="5"/>
  <c r="T305" i="5"/>
  <c r="R305" i="5"/>
  <c r="P305" i="5"/>
  <c r="BI296" i="5"/>
  <c r="BH296" i="5"/>
  <c r="BG296" i="5"/>
  <c r="BF296" i="5"/>
  <c r="T296" i="5"/>
  <c r="R296" i="5"/>
  <c r="P296" i="5"/>
  <c r="BI287" i="5"/>
  <c r="BH287" i="5"/>
  <c r="BG287" i="5"/>
  <c r="BF287" i="5"/>
  <c r="T287" i="5"/>
  <c r="R287" i="5"/>
  <c r="P287" i="5"/>
  <c r="BI282" i="5"/>
  <c r="BH282" i="5"/>
  <c r="BG282" i="5"/>
  <c r="BF282" i="5"/>
  <c r="T282" i="5"/>
  <c r="R282" i="5"/>
  <c r="P282" i="5"/>
  <c r="BI279" i="5"/>
  <c r="BH279" i="5"/>
  <c r="BG279" i="5"/>
  <c r="BF279" i="5"/>
  <c r="T279" i="5"/>
  <c r="R279" i="5"/>
  <c r="P279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R267" i="5"/>
  <c r="P267" i="5"/>
  <c r="BI264" i="5"/>
  <c r="BH264" i="5"/>
  <c r="BG264" i="5"/>
  <c r="BF264" i="5"/>
  <c r="T264" i="5"/>
  <c r="R264" i="5"/>
  <c r="P264" i="5"/>
  <c r="BI260" i="5"/>
  <c r="BH260" i="5"/>
  <c r="BG260" i="5"/>
  <c r="BF260" i="5"/>
  <c r="T260" i="5"/>
  <c r="R260" i="5"/>
  <c r="P260" i="5"/>
  <c r="BI256" i="5"/>
  <c r="BH256" i="5"/>
  <c r="BG256" i="5"/>
  <c r="BF256" i="5"/>
  <c r="T256" i="5"/>
  <c r="R256" i="5"/>
  <c r="P256" i="5"/>
  <c r="BI253" i="5"/>
  <c r="BH253" i="5"/>
  <c r="BG253" i="5"/>
  <c r="BF253" i="5"/>
  <c r="T253" i="5"/>
  <c r="R253" i="5"/>
  <c r="P253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42" i="5"/>
  <c r="BH242" i="5"/>
  <c r="BG242" i="5"/>
  <c r="BF242" i="5"/>
  <c r="T242" i="5"/>
  <c r="R242" i="5"/>
  <c r="P242" i="5"/>
  <c r="BI239" i="5"/>
  <c r="BH239" i="5"/>
  <c r="BG239" i="5"/>
  <c r="BF239" i="5"/>
  <c r="T239" i="5"/>
  <c r="R239" i="5"/>
  <c r="P239" i="5"/>
  <c r="BI236" i="5"/>
  <c r="BH236" i="5"/>
  <c r="BG236" i="5"/>
  <c r="BF236" i="5"/>
  <c r="T236" i="5"/>
  <c r="R236" i="5"/>
  <c r="P236" i="5"/>
  <c r="BI231" i="5"/>
  <c r="BH231" i="5"/>
  <c r="BG231" i="5"/>
  <c r="BF231" i="5"/>
  <c r="T231" i="5"/>
  <c r="R231" i="5"/>
  <c r="P231" i="5"/>
  <c r="BI226" i="5"/>
  <c r="BH226" i="5"/>
  <c r="BG226" i="5"/>
  <c r="BF226" i="5"/>
  <c r="T226" i="5"/>
  <c r="R226" i="5"/>
  <c r="P226" i="5"/>
  <c r="BI221" i="5"/>
  <c r="BH221" i="5"/>
  <c r="BG221" i="5"/>
  <c r="BF221" i="5"/>
  <c r="T221" i="5"/>
  <c r="R221" i="5"/>
  <c r="P221" i="5"/>
  <c r="BI217" i="5"/>
  <c r="BH217" i="5"/>
  <c r="BG217" i="5"/>
  <c r="BF217" i="5"/>
  <c r="T217" i="5"/>
  <c r="R217" i="5"/>
  <c r="P217" i="5"/>
  <c r="BI213" i="5"/>
  <c r="BH213" i="5"/>
  <c r="BG213" i="5"/>
  <c r="BF213" i="5"/>
  <c r="T213" i="5"/>
  <c r="R213" i="5"/>
  <c r="P213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6" i="5"/>
  <c r="BH196" i="5"/>
  <c r="BG196" i="5"/>
  <c r="BF196" i="5"/>
  <c r="T196" i="5"/>
  <c r="R196" i="5"/>
  <c r="P196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1" i="5"/>
  <c r="BH181" i="5"/>
  <c r="BG181" i="5"/>
  <c r="BF181" i="5"/>
  <c r="T181" i="5"/>
  <c r="R181" i="5"/>
  <c r="P181" i="5"/>
  <c r="BI177" i="5"/>
  <c r="BH177" i="5"/>
  <c r="BG177" i="5"/>
  <c r="BF177" i="5"/>
  <c r="T177" i="5"/>
  <c r="R177" i="5"/>
  <c r="P177" i="5"/>
  <c r="BI169" i="5"/>
  <c r="BH169" i="5"/>
  <c r="BG169" i="5"/>
  <c r="BF169" i="5"/>
  <c r="T169" i="5"/>
  <c r="R169" i="5"/>
  <c r="P169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0" i="5"/>
  <c r="BH130" i="5"/>
  <c r="BG130" i="5"/>
  <c r="BF130" i="5"/>
  <c r="T130" i="5"/>
  <c r="R130" i="5"/>
  <c r="P130" i="5"/>
  <c r="BI126" i="5"/>
  <c r="BH126" i="5"/>
  <c r="BG126" i="5"/>
  <c r="BF126" i="5"/>
  <c r="T126" i="5"/>
  <c r="R126" i="5"/>
  <c r="P126" i="5"/>
  <c r="J119" i="5"/>
  <c r="F119" i="5"/>
  <c r="F117" i="5"/>
  <c r="E115" i="5"/>
  <c r="J91" i="5"/>
  <c r="F91" i="5"/>
  <c r="F89" i="5"/>
  <c r="E87" i="5"/>
  <c r="J24" i="5"/>
  <c r="E24" i="5"/>
  <c r="J120" i="5"/>
  <c r="J23" i="5"/>
  <c r="J18" i="5"/>
  <c r="E18" i="5"/>
  <c r="F120" i="5" s="1"/>
  <c r="J17" i="5"/>
  <c r="J12" i="5"/>
  <c r="J89" i="5"/>
  <c r="E7" i="5"/>
  <c r="E113" i="5" s="1"/>
  <c r="J37" i="4"/>
  <c r="J36" i="4"/>
  <c r="AY97" i="1" s="1"/>
  <c r="J35" i="4"/>
  <c r="AX97" i="1" s="1"/>
  <c r="BI443" i="4"/>
  <c r="BH443" i="4"/>
  <c r="BG443" i="4"/>
  <c r="BF443" i="4"/>
  <c r="T443" i="4"/>
  <c r="T442" i="4" s="1"/>
  <c r="R443" i="4"/>
  <c r="R442" i="4" s="1"/>
  <c r="P443" i="4"/>
  <c r="P442" i="4"/>
  <c r="BI435" i="4"/>
  <c r="BH435" i="4"/>
  <c r="BG435" i="4"/>
  <c r="BF435" i="4"/>
  <c r="T435" i="4"/>
  <c r="R435" i="4"/>
  <c r="P435" i="4"/>
  <c r="P427" i="4"/>
  <c r="BI428" i="4"/>
  <c r="BH428" i="4"/>
  <c r="BG428" i="4"/>
  <c r="BF428" i="4"/>
  <c r="T428" i="4"/>
  <c r="T427" i="4" s="1"/>
  <c r="R428" i="4"/>
  <c r="R427" i="4" s="1"/>
  <c r="P428" i="4"/>
  <c r="BI424" i="4"/>
  <c r="BH424" i="4"/>
  <c r="BG424" i="4"/>
  <c r="BF424" i="4"/>
  <c r="T424" i="4"/>
  <c r="R424" i="4"/>
  <c r="P424" i="4"/>
  <c r="BI420" i="4"/>
  <c r="BH420" i="4"/>
  <c r="BG420" i="4"/>
  <c r="BF420" i="4"/>
  <c r="T420" i="4"/>
  <c r="R420" i="4"/>
  <c r="P420" i="4"/>
  <c r="BI417" i="4"/>
  <c r="BH417" i="4"/>
  <c r="BG417" i="4"/>
  <c r="BF417" i="4"/>
  <c r="T417" i="4"/>
  <c r="R417" i="4"/>
  <c r="P417" i="4"/>
  <c r="BI414" i="4"/>
  <c r="BH414" i="4"/>
  <c r="BG414" i="4"/>
  <c r="BF414" i="4"/>
  <c r="T414" i="4"/>
  <c r="R414" i="4"/>
  <c r="P414" i="4"/>
  <c r="BI411" i="4"/>
  <c r="BH411" i="4"/>
  <c r="BG411" i="4"/>
  <c r="BF411" i="4"/>
  <c r="T411" i="4"/>
  <c r="R411" i="4"/>
  <c r="P411" i="4"/>
  <c r="BI405" i="4"/>
  <c r="BH405" i="4"/>
  <c r="BG405" i="4"/>
  <c r="BF405" i="4"/>
  <c r="T405" i="4"/>
  <c r="R405" i="4"/>
  <c r="P405" i="4"/>
  <c r="BI401" i="4"/>
  <c r="BH401" i="4"/>
  <c r="BG401" i="4"/>
  <c r="BF401" i="4"/>
  <c r="T401" i="4"/>
  <c r="R401" i="4"/>
  <c r="P401" i="4"/>
  <c r="BI398" i="4"/>
  <c r="BH398" i="4"/>
  <c r="BG398" i="4"/>
  <c r="BF398" i="4"/>
  <c r="T398" i="4"/>
  <c r="R398" i="4"/>
  <c r="P398" i="4"/>
  <c r="BI395" i="4"/>
  <c r="BH395" i="4"/>
  <c r="BG395" i="4"/>
  <c r="BF395" i="4"/>
  <c r="T395" i="4"/>
  <c r="R395" i="4"/>
  <c r="P395" i="4"/>
  <c r="BI392" i="4"/>
  <c r="BH392" i="4"/>
  <c r="BG392" i="4"/>
  <c r="BF392" i="4"/>
  <c r="T392" i="4"/>
  <c r="R392" i="4"/>
  <c r="P392" i="4"/>
  <c r="BI389" i="4"/>
  <c r="BH389" i="4"/>
  <c r="BG389" i="4"/>
  <c r="BF389" i="4"/>
  <c r="T389" i="4"/>
  <c r="R389" i="4"/>
  <c r="P389" i="4"/>
  <c r="BI386" i="4"/>
  <c r="BH386" i="4"/>
  <c r="BG386" i="4"/>
  <c r="BF386" i="4"/>
  <c r="T386" i="4"/>
  <c r="R386" i="4"/>
  <c r="P386" i="4"/>
  <c r="BI383" i="4"/>
  <c r="BH383" i="4"/>
  <c r="BG383" i="4"/>
  <c r="BF383" i="4"/>
  <c r="T383" i="4"/>
  <c r="R383" i="4"/>
  <c r="P383" i="4"/>
  <c r="BI380" i="4"/>
  <c r="BH380" i="4"/>
  <c r="BG380" i="4"/>
  <c r="BF380" i="4"/>
  <c r="T380" i="4"/>
  <c r="R380" i="4"/>
  <c r="P380" i="4"/>
  <c r="BI377" i="4"/>
  <c r="BH377" i="4"/>
  <c r="BG377" i="4"/>
  <c r="BF377" i="4"/>
  <c r="T377" i="4"/>
  <c r="R377" i="4"/>
  <c r="P377" i="4"/>
  <c r="BI374" i="4"/>
  <c r="BH374" i="4"/>
  <c r="BG374" i="4"/>
  <c r="BF374" i="4"/>
  <c r="T374" i="4"/>
  <c r="R374" i="4"/>
  <c r="P374" i="4"/>
  <c r="BI369" i="4"/>
  <c r="BH369" i="4"/>
  <c r="BG369" i="4"/>
  <c r="BF369" i="4"/>
  <c r="T369" i="4"/>
  <c r="R369" i="4"/>
  <c r="P369" i="4"/>
  <c r="BI364" i="4"/>
  <c r="BH364" i="4"/>
  <c r="BG364" i="4"/>
  <c r="BF364" i="4"/>
  <c r="T364" i="4"/>
  <c r="R364" i="4"/>
  <c r="P364" i="4"/>
  <c r="BI361" i="4"/>
  <c r="BH361" i="4"/>
  <c r="BG361" i="4"/>
  <c r="BF361" i="4"/>
  <c r="T361" i="4"/>
  <c r="R361" i="4"/>
  <c r="P361" i="4"/>
  <c r="BI358" i="4"/>
  <c r="BH358" i="4"/>
  <c r="BG358" i="4"/>
  <c r="BF358" i="4"/>
  <c r="T358" i="4"/>
  <c r="R358" i="4"/>
  <c r="P358" i="4"/>
  <c r="BI355" i="4"/>
  <c r="BH355" i="4"/>
  <c r="BG355" i="4"/>
  <c r="BF355" i="4"/>
  <c r="T355" i="4"/>
  <c r="R355" i="4"/>
  <c r="P355" i="4"/>
  <c r="BI352" i="4"/>
  <c r="BH352" i="4"/>
  <c r="BG352" i="4"/>
  <c r="BF352" i="4"/>
  <c r="T352" i="4"/>
  <c r="R352" i="4"/>
  <c r="P352" i="4"/>
  <c r="BI349" i="4"/>
  <c r="BH349" i="4"/>
  <c r="BG349" i="4"/>
  <c r="BF349" i="4"/>
  <c r="T349" i="4"/>
  <c r="R349" i="4"/>
  <c r="P349" i="4"/>
  <c r="BI346" i="4"/>
  <c r="BH346" i="4"/>
  <c r="BG346" i="4"/>
  <c r="BF346" i="4"/>
  <c r="T346" i="4"/>
  <c r="R346" i="4"/>
  <c r="P346" i="4"/>
  <c r="BI341" i="4"/>
  <c r="BH341" i="4"/>
  <c r="BG341" i="4"/>
  <c r="BF341" i="4"/>
  <c r="T341" i="4"/>
  <c r="R341" i="4"/>
  <c r="P341" i="4"/>
  <c r="BI335" i="4"/>
  <c r="BH335" i="4"/>
  <c r="BG335" i="4"/>
  <c r="BF335" i="4"/>
  <c r="T335" i="4"/>
  <c r="R335" i="4"/>
  <c r="P335" i="4"/>
  <c r="BI332" i="4"/>
  <c r="BH332" i="4"/>
  <c r="BG332" i="4"/>
  <c r="BF332" i="4"/>
  <c r="T332" i="4"/>
  <c r="R332" i="4"/>
  <c r="P332" i="4"/>
  <c r="BI329" i="4"/>
  <c r="BH329" i="4"/>
  <c r="BG329" i="4"/>
  <c r="BF329" i="4"/>
  <c r="T329" i="4"/>
  <c r="R329" i="4"/>
  <c r="P329" i="4"/>
  <c r="BI326" i="4"/>
  <c r="BH326" i="4"/>
  <c r="BG326" i="4"/>
  <c r="BF326" i="4"/>
  <c r="T326" i="4"/>
  <c r="R326" i="4"/>
  <c r="P326" i="4"/>
  <c r="BI323" i="4"/>
  <c r="BH323" i="4"/>
  <c r="BG323" i="4"/>
  <c r="BF323" i="4"/>
  <c r="T323" i="4"/>
  <c r="R323" i="4"/>
  <c r="P323" i="4"/>
  <c r="BI318" i="4"/>
  <c r="BH318" i="4"/>
  <c r="BG318" i="4"/>
  <c r="BF318" i="4"/>
  <c r="T318" i="4"/>
  <c r="R318" i="4"/>
  <c r="P318" i="4"/>
  <c r="BI314" i="4"/>
  <c r="BH314" i="4"/>
  <c r="BG314" i="4"/>
  <c r="BF314" i="4"/>
  <c r="T314" i="4"/>
  <c r="R314" i="4"/>
  <c r="P314" i="4"/>
  <c r="BI311" i="4"/>
  <c r="BH311" i="4"/>
  <c r="BG311" i="4"/>
  <c r="BF311" i="4"/>
  <c r="T311" i="4"/>
  <c r="R311" i="4"/>
  <c r="P311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5" i="4"/>
  <c r="BH295" i="4"/>
  <c r="BG295" i="4"/>
  <c r="BF295" i="4"/>
  <c r="T295" i="4"/>
  <c r="R295" i="4"/>
  <c r="P295" i="4"/>
  <c r="BI288" i="4"/>
  <c r="BH288" i="4"/>
  <c r="BG288" i="4"/>
  <c r="BF288" i="4"/>
  <c r="T288" i="4"/>
  <c r="R288" i="4"/>
  <c r="P288" i="4"/>
  <c r="BI285" i="4"/>
  <c r="BH285" i="4"/>
  <c r="BG285" i="4"/>
  <c r="BF285" i="4"/>
  <c r="T285" i="4"/>
  <c r="R285" i="4"/>
  <c r="P285" i="4"/>
  <c r="BI282" i="4"/>
  <c r="BH282" i="4"/>
  <c r="BG282" i="4"/>
  <c r="BF282" i="4"/>
  <c r="T282" i="4"/>
  <c r="R282" i="4"/>
  <c r="P282" i="4"/>
  <c r="BI279" i="4"/>
  <c r="BH279" i="4"/>
  <c r="BG279" i="4"/>
  <c r="BF279" i="4"/>
  <c r="T279" i="4"/>
  <c r="R279" i="4"/>
  <c r="P279" i="4"/>
  <c r="BI276" i="4"/>
  <c r="BH276" i="4"/>
  <c r="BG276" i="4"/>
  <c r="BF276" i="4"/>
  <c r="T276" i="4"/>
  <c r="R276" i="4"/>
  <c r="P276" i="4"/>
  <c r="BI271" i="4"/>
  <c r="BH271" i="4"/>
  <c r="BG271" i="4"/>
  <c r="BF271" i="4"/>
  <c r="T271" i="4"/>
  <c r="R271" i="4"/>
  <c r="P271" i="4"/>
  <c r="BI268" i="4"/>
  <c r="BH268" i="4"/>
  <c r="BG268" i="4"/>
  <c r="BF268" i="4"/>
  <c r="T268" i="4"/>
  <c r="R268" i="4"/>
  <c r="P268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0" i="4"/>
  <c r="BH240" i="4"/>
  <c r="BG240" i="4"/>
  <c r="BF240" i="4"/>
  <c r="T240" i="4"/>
  <c r="R240" i="4"/>
  <c r="P240" i="4"/>
  <c r="BI233" i="4"/>
  <c r="BH233" i="4"/>
  <c r="BG233" i="4"/>
  <c r="BF233" i="4"/>
  <c r="T233" i="4"/>
  <c r="R233" i="4"/>
  <c r="P233" i="4"/>
  <c r="BI228" i="4"/>
  <c r="BH228" i="4"/>
  <c r="BG228" i="4"/>
  <c r="BF228" i="4"/>
  <c r="T228" i="4"/>
  <c r="R228" i="4"/>
  <c r="P228" i="4"/>
  <c r="BI223" i="4"/>
  <c r="BH223" i="4"/>
  <c r="BG223" i="4"/>
  <c r="BF223" i="4"/>
  <c r="T223" i="4"/>
  <c r="R223" i="4"/>
  <c r="P223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7" i="4"/>
  <c r="BH187" i="4"/>
  <c r="BG187" i="4"/>
  <c r="BF187" i="4"/>
  <c r="T187" i="4"/>
  <c r="R187" i="4"/>
  <c r="P187" i="4"/>
  <c r="BI183" i="4"/>
  <c r="BH183" i="4"/>
  <c r="BG183" i="4"/>
  <c r="BF183" i="4"/>
  <c r="T183" i="4"/>
  <c r="R183" i="4"/>
  <c r="P183" i="4"/>
  <c r="BI175" i="4"/>
  <c r="BH175" i="4"/>
  <c r="BG175" i="4"/>
  <c r="BF175" i="4"/>
  <c r="T175" i="4"/>
  <c r="R175" i="4"/>
  <c r="P175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J118" i="4"/>
  <c r="F118" i="4"/>
  <c r="F116" i="4"/>
  <c r="E114" i="4"/>
  <c r="J91" i="4"/>
  <c r="F91" i="4"/>
  <c r="F89" i="4"/>
  <c r="E87" i="4"/>
  <c r="J24" i="4"/>
  <c r="E24" i="4"/>
  <c r="J119" i="4" s="1"/>
  <c r="J23" i="4"/>
  <c r="J18" i="4"/>
  <c r="E18" i="4"/>
  <c r="F119" i="4"/>
  <c r="J17" i="4"/>
  <c r="J12" i="4"/>
  <c r="J89" i="4"/>
  <c r="E7" i="4"/>
  <c r="E112" i="4"/>
  <c r="J37" i="3"/>
  <c r="J36" i="3"/>
  <c r="AY96" i="1"/>
  <c r="J35" i="3"/>
  <c r="AX96" i="1" s="1"/>
  <c r="BI786" i="3"/>
  <c r="BH786" i="3"/>
  <c r="BG786" i="3"/>
  <c r="BF786" i="3"/>
  <c r="T786" i="3"/>
  <c r="R786" i="3"/>
  <c r="P786" i="3"/>
  <c r="BI778" i="3"/>
  <c r="BH778" i="3"/>
  <c r="BG778" i="3"/>
  <c r="BF778" i="3"/>
  <c r="T778" i="3"/>
  <c r="R778" i="3"/>
  <c r="P778" i="3"/>
  <c r="BI770" i="3"/>
  <c r="BH770" i="3"/>
  <c r="BG770" i="3"/>
  <c r="BF770" i="3"/>
  <c r="T770" i="3"/>
  <c r="R770" i="3"/>
  <c r="P770" i="3"/>
  <c r="BI768" i="3"/>
  <c r="BH768" i="3"/>
  <c r="BG768" i="3"/>
  <c r="BF768" i="3"/>
  <c r="T768" i="3"/>
  <c r="R768" i="3"/>
  <c r="P768" i="3"/>
  <c r="BI764" i="3"/>
  <c r="BH764" i="3"/>
  <c r="BG764" i="3"/>
  <c r="BF764" i="3"/>
  <c r="T764" i="3"/>
  <c r="R764" i="3"/>
  <c r="P764" i="3"/>
  <c r="BI760" i="3"/>
  <c r="BH760" i="3"/>
  <c r="BG760" i="3"/>
  <c r="BF760" i="3"/>
  <c r="T760" i="3"/>
  <c r="R760" i="3"/>
  <c r="P760" i="3"/>
  <c r="BI753" i="3"/>
  <c r="BH753" i="3"/>
  <c r="BG753" i="3"/>
  <c r="BF753" i="3"/>
  <c r="T753" i="3"/>
  <c r="R753" i="3"/>
  <c r="P753" i="3"/>
  <c r="BI749" i="3"/>
  <c r="BH749" i="3"/>
  <c r="BG749" i="3"/>
  <c r="BF749" i="3"/>
  <c r="T749" i="3"/>
  <c r="R749" i="3"/>
  <c r="P749" i="3"/>
  <c r="BI740" i="3"/>
  <c r="BH740" i="3"/>
  <c r="BG740" i="3"/>
  <c r="BF740" i="3"/>
  <c r="T740" i="3"/>
  <c r="R740" i="3"/>
  <c r="P740" i="3"/>
  <c r="BI731" i="3"/>
  <c r="BH731" i="3"/>
  <c r="BG731" i="3"/>
  <c r="BF731" i="3"/>
  <c r="T731" i="3"/>
  <c r="R731" i="3"/>
  <c r="P731" i="3"/>
  <c r="BI725" i="3"/>
  <c r="BH725" i="3"/>
  <c r="BG725" i="3"/>
  <c r="BF725" i="3"/>
  <c r="T725" i="3"/>
  <c r="R725" i="3"/>
  <c r="P725" i="3"/>
  <c r="BI719" i="3"/>
  <c r="BH719" i="3"/>
  <c r="BG719" i="3"/>
  <c r="BF719" i="3"/>
  <c r="T719" i="3"/>
  <c r="R719" i="3"/>
  <c r="P719" i="3"/>
  <c r="BI713" i="3"/>
  <c r="BH713" i="3"/>
  <c r="BG713" i="3"/>
  <c r="BF713" i="3"/>
  <c r="T713" i="3"/>
  <c r="R713" i="3"/>
  <c r="P713" i="3"/>
  <c r="BI705" i="3"/>
  <c r="BH705" i="3"/>
  <c r="BG705" i="3"/>
  <c r="BF705" i="3"/>
  <c r="T705" i="3"/>
  <c r="R705" i="3"/>
  <c r="P705" i="3"/>
  <c r="BI700" i="3"/>
  <c r="BH700" i="3"/>
  <c r="BG700" i="3"/>
  <c r="BF700" i="3"/>
  <c r="T700" i="3"/>
  <c r="R700" i="3"/>
  <c r="P700" i="3"/>
  <c r="BI695" i="3"/>
  <c r="BH695" i="3"/>
  <c r="BG695" i="3"/>
  <c r="BF695" i="3"/>
  <c r="T695" i="3"/>
  <c r="R695" i="3"/>
  <c r="P695" i="3"/>
  <c r="BI689" i="3"/>
  <c r="BH689" i="3"/>
  <c r="BG689" i="3"/>
  <c r="BF689" i="3"/>
  <c r="T689" i="3"/>
  <c r="R689" i="3"/>
  <c r="P689" i="3"/>
  <c r="BI684" i="3"/>
  <c r="BH684" i="3"/>
  <c r="BG684" i="3"/>
  <c r="BF684" i="3"/>
  <c r="T684" i="3"/>
  <c r="R684" i="3"/>
  <c r="P684" i="3"/>
  <c r="BI678" i="3"/>
  <c r="BH678" i="3"/>
  <c r="BG678" i="3"/>
  <c r="BF678" i="3"/>
  <c r="T678" i="3"/>
  <c r="R678" i="3"/>
  <c r="P678" i="3"/>
  <c r="BI674" i="3"/>
  <c r="BH674" i="3"/>
  <c r="BG674" i="3"/>
  <c r="BF674" i="3"/>
  <c r="T674" i="3"/>
  <c r="R674" i="3"/>
  <c r="P674" i="3"/>
  <c r="BI671" i="3"/>
  <c r="BH671" i="3"/>
  <c r="BG671" i="3"/>
  <c r="BF671" i="3"/>
  <c r="T671" i="3"/>
  <c r="R671" i="3"/>
  <c r="P671" i="3"/>
  <c r="BI668" i="3"/>
  <c r="BH668" i="3"/>
  <c r="BG668" i="3"/>
  <c r="BF668" i="3"/>
  <c r="T668" i="3"/>
  <c r="R668" i="3"/>
  <c r="P668" i="3"/>
  <c r="BI665" i="3"/>
  <c r="BH665" i="3"/>
  <c r="BG665" i="3"/>
  <c r="BF665" i="3"/>
  <c r="T665" i="3"/>
  <c r="R665" i="3"/>
  <c r="P665" i="3"/>
  <c r="BI660" i="3"/>
  <c r="BH660" i="3"/>
  <c r="BG660" i="3"/>
  <c r="BF660" i="3"/>
  <c r="T660" i="3"/>
  <c r="R660" i="3"/>
  <c r="P660" i="3"/>
  <c r="BI655" i="3"/>
  <c r="BH655" i="3"/>
  <c r="BG655" i="3"/>
  <c r="BF655" i="3"/>
  <c r="T655" i="3"/>
  <c r="R655" i="3"/>
  <c r="P655" i="3"/>
  <c r="BI652" i="3"/>
  <c r="BH652" i="3"/>
  <c r="BG652" i="3"/>
  <c r="BF652" i="3"/>
  <c r="T652" i="3"/>
  <c r="R652" i="3"/>
  <c r="P652" i="3"/>
  <c r="BI647" i="3"/>
  <c r="BH647" i="3"/>
  <c r="BG647" i="3"/>
  <c r="BF647" i="3"/>
  <c r="T647" i="3"/>
  <c r="R647" i="3"/>
  <c r="P647" i="3"/>
  <c r="BI644" i="3"/>
  <c r="BH644" i="3"/>
  <c r="BG644" i="3"/>
  <c r="BF644" i="3"/>
  <c r="T644" i="3"/>
  <c r="R644" i="3"/>
  <c r="P644" i="3"/>
  <c r="BI641" i="3"/>
  <c r="BH641" i="3"/>
  <c r="BG641" i="3"/>
  <c r="BF641" i="3"/>
  <c r="T641" i="3"/>
  <c r="R641" i="3"/>
  <c r="P641" i="3"/>
  <c r="BI638" i="3"/>
  <c r="BH638" i="3"/>
  <c r="BG638" i="3"/>
  <c r="BF638" i="3"/>
  <c r="T638" i="3"/>
  <c r="R638" i="3"/>
  <c r="P638" i="3"/>
  <c r="BI635" i="3"/>
  <c r="BH635" i="3"/>
  <c r="BG635" i="3"/>
  <c r="BF635" i="3"/>
  <c r="T635" i="3"/>
  <c r="R635" i="3"/>
  <c r="P635" i="3"/>
  <c r="BI632" i="3"/>
  <c r="BH632" i="3"/>
  <c r="BG632" i="3"/>
  <c r="BF632" i="3"/>
  <c r="T632" i="3"/>
  <c r="R632" i="3"/>
  <c r="P632" i="3"/>
  <c r="BI629" i="3"/>
  <c r="BH629" i="3"/>
  <c r="BG629" i="3"/>
  <c r="BF629" i="3"/>
  <c r="T629" i="3"/>
  <c r="R629" i="3"/>
  <c r="P629" i="3"/>
  <c r="BI626" i="3"/>
  <c r="BH626" i="3"/>
  <c r="BG626" i="3"/>
  <c r="BF626" i="3"/>
  <c r="T626" i="3"/>
  <c r="R626" i="3"/>
  <c r="P626" i="3"/>
  <c r="BI620" i="3"/>
  <c r="BH620" i="3"/>
  <c r="BG620" i="3"/>
  <c r="BF620" i="3"/>
  <c r="T620" i="3"/>
  <c r="R620" i="3"/>
  <c r="P620" i="3"/>
  <c r="BI617" i="3"/>
  <c r="BH617" i="3"/>
  <c r="BG617" i="3"/>
  <c r="BF617" i="3"/>
  <c r="T617" i="3"/>
  <c r="R617" i="3"/>
  <c r="P617" i="3"/>
  <c r="BI614" i="3"/>
  <c r="BH614" i="3"/>
  <c r="BG614" i="3"/>
  <c r="BF614" i="3"/>
  <c r="T614" i="3"/>
  <c r="R614" i="3"/>
  <c r="P614" i="3"/>
  <c r="BI609" i="3"/>
  <c r="BH609" i="3"/>
  <c r="BG609" i="3"/>
  <c r="BF609" i="3"/>
  <c r="T609" i="3"/>
  <c r="R609" i="3"/>
  <c r="P609" i="3"/>
  <c r="BI606" i="3"/>
  <c r="BH606" i="3"/>
  <c r="BG606" i="3"/>
  <c r="BF606" i="3"/>
  <c r="T606" i="3"/>
  <c r="R606" i="3"/>
  <c r="P606" i="3"/>
  <c r="BI601" i="3"/>
  <c r="BH601" i="3"/>
  <c r="BG601" i="3"/>
  <c r="BF601" i="3"/>
  <c r="T601" i="3"/>
  <c r="R601" i="3"/>
  <c r="P601" i="3"/>
  <c r="BI598" i="3"/>
  <c r="BH598" i="3"/>
  <c r="BG598" i="3"/>
  <c r="BF598" i="3"/>
  <c r="T598" i="3"/>
  <c r="R598" i="3"/>
  <c r="P598" i="3"/>
  <c r="BI594" i="3"/>
  <c r="BH594" i="3"/>
  <c r="BG594" i="3"/>
  <c r="BF594" i="3"/>
  <c r="T594" i="3"/>
  <c r="R594" i="3"/>
  <c r="P594" i="3"/>
  <c r="BI591" i="3"/>
  <c r="BH591" i="3"/>
  <c r="BG591" i="3"/>
  <c r="BF591" i="3"/>
  <c r="T591" i="3"/>
  <c r="R591" i="3"/>
  <c r="P591" i="3"/>
  <c r="BI588" i="3"/>
  <c r="BH588" i="3"/>
  <c r="BG588" i="3"/>
  <c r="BF588" i="3"/>
  <c r="T588" i="3"/>
  <c r="R588" i="3"/>
  <c r="P588" i="3"/>
  <c r="BI582" i="3"/>
  <c r="BH582" i="3"/>
  <c r="BG582" i="3"/>
  <c r="BF582" i="3"/>
  <c r="T582" i="3"/>
  <c r="R582" i="3"/>
  <c r="P582" i="3"/>
  <c r="BI576" i="3"/>
  <c r="BH576" i="3"/>
  <c r="BG576" i="3"/>
  <c r="BF576" i="3"/>
  <c r="T576" i="3"/>
  <c r="R576" i="3"/>
  <c r="P576" i="3"/>
  <c r="BI572" i="3"/>
  <c r="BH572" i="3"/>
  <c r="BG572" i="3"/>
  <c r="BF572" i="3"/>
  <c r="T572" i="3"/>
  <c r="R572" i="3"/>
  <c r="P572" i="3"/>
  <c r="BI569" i="3"/>
  <c r="BH569" i="3"/>
  <c r="BG569" i="3"/>
  <c r="BF569" i="3"/>
  <c r="T569" i="3"/>
  <c r="R569" i="3"/>
  <c r="P569" i="3"/>
  <c r="BI566" i="3"/>
  <c r="BH566" i="3"/>
  <c r="BG566" i="3"/>
  <c r="BF566" i="3"/>
  <c r="T566" i="3"/>
  <c r="R566" i="3"/>
  <c r="P566" i="3"/>
  <c r="BI563" i="3"/>
  <c r="BH563" i="3"/>
  <c r="BG563" i="3"/>
  <c r="BF563" i="3"/>
  <c r="T563" i="3"/>
  <c r="R563" i="3"/>
  <c r="P563" i="3"/>
  <c r="BI560" i="3"/>
  <c r="BH560" i="3"/>
  <c r="BG560" i="3"/>
  <c r="BF560" i="3"/>
  <c r="T560" i="3"/>
  <c r="R560" i="3"/>
  <c r="P560" i="3"/>
  <c r="BI557" i="3"/>
  <c r="BH557" i="3"/>
  <c r="BG557" i="3"/>
  <c r="BF557" i="3"/>
  <c r="T557" i="3"/>
  <c r="R557" i="3"/>
  <c r="P557" i="3"/>
  <c r="BI554" i="3"/>
  <c r="BH554" i="3"/>
  <c r="BG554" i="3"/>
  <c r="BF554" i="3"/>
  <c r="T554" i="3"/>
  <c r="R554" i="3"/>
  <c r="P554" i="3"/>
  <c r="BI551" i="3"/>
  <c r="BH551" i="3"/>
  <c r="BG551" i="3"/>
  <c r="BF551" i="3"/>
  <c r="T551" i="3"/>
  <c r="R551" i="3"/>
  <c r="P551" i="3"/>
  <c r="BI548" i="3"/>
  <c r="BH548" i="3"/>
  <c r="BG548" i="3"/>
  <c r="BF548" i="3"/>
  <c r="T548" i="3"/>
  <c r="R548" i="3"/>
  <c r="P548" i="3"/>
  <c r="BI545" i="3"/>
  <c r="BH545" i="3"/>
  <c r="BG545" i="3"/>
  <c r="BF545" i="3"/>
  <c r="T545" i="3"/>
  <c r="R545" i="3"/>
  <c r="P545" i="3"/>
  <c r="BI542" i="3"/>
  <c r="BH542" i="3"/>
  <c r="BG542" i="3"/>
  <c r="BF542" i="3"/>
  <c r="T542" i="3"/>
  <c r="R542" i="3"/>
  <c r="P542" i="3"/>
  <c r="BI537" i="3"/>
  <c r="BH537" i="3"/>
  <c r="BG537" i="3"/>
  <c r="BF537" i="3"/>
  <c r="T537" i="3"/>
  <c r="R537" i="3"/>
  <c r="P537" i="3"/>
  <c r="BI534" i="3"/>
  <c r="BH534" i="3"/>
  <c r="BG534" i="3"/>
  <c r="BF534" i="3"/>
  <c r="T534" i="3"/>
  <c r="R534" i="3"/>
  <c r="P534" i="3"/>
  <c r="BI529" i="3"/>
  <c r="BH529" i="3"/>
  <c r="BG529" i="3"/>
  <c r="BF529" i="3"/>
  <c r="T529" i="3"/>
  <c r="R529" i="3"/>
  <c r="P529" i="3"/>
  <c r="BI525" i="3"/>
  <c r="BH525" i="3"/>
  <c r="BG525" i="3"/>
  <c r="BF525" i="3"/>
  <c r="T525" i="3"/>
  <c r="R525" i="3"/>
  <c r="P525" i="3"/>
  <c r="BI522" i="3"/>
  <c r="BH522" i="3"/>
  <c r="BG522" i="3"/>
  <c r="BF522" i="3"/>
  <c r="T522" i="3"/>
  <c r="R522" i="3"/>
  <c r="P522" i="3"/>
  <c r="BI518" i="3"/>
  <c r="BH518" i="3"/>
  <c r="BG518" i="3"/>
  <c r="BF518" i="3"/>
  <c r="T518" i="3"/>
  <c r="R518" i="3"/>
  <c r="P518" i="3"/>
  <c r="BI515" i="3"/>
  <c r="BH515" i="3"/>
  <c r="BG515" i="3"/>
  <c r="BF515" i="3"/>
  <c r="T515" i="3"/>
  <c r="R515" i="3"/>
  <c r="P515" i="3"/>
  <c r="BI510" i="3"/>
  <c r="BH510" i="3"/>
  <c r="BG510" i="3"/>
  <c r="BF510" i="3"/>
  <c r="T510" i="3"/>
  <c r="R510" i="3"/>
  <c r="P510" i="3"/>
  <c r="BI503" i="3"/>
  <c r="BH503" i="3"/>
  <c r="BG503" i="3"/>
  <c r="BF503" i="3"/>
  <c r="T503" i="3"/>
  <c r="R503" i="3"/>
  <c r="P503" i="3"/>
  <c r="BI498" i="3"/>
  <c r="BH498" i="3"/>
  <c r="BG498" i="3"/>
  <c r="BF498" i="3"/>
  <c r="T498" i="3"/>
  <c r="R498" i="3"/>
  <c r="P498" i="3"/>
  <c r="BI495" i="3"/>
  <c r="BH495" i="3"/>
  <c r="BG495" i="3"/>
  <c r="BF495" i="3"/>
  <c r="T495" i="3"/>
  <c r="R495" i="3"/>
  <c r="P495" i="3"/>
  <c r="BI491" i="3"/>
  <c r="BH491" i="3"/>
  <c r="BG491" i="3"/>
  <c r="BF491" i="3"/>
  <c r="T491" i="3"/>
  <c r="R491" i="3"/>
  <c r="P491" i="3"/>
  <c r="BI487" i="3"/>
  <c r="BH487" i="3"/>
  <c r="BG487" i="3"/>
  <c r="BF487" i="3"/>
  <c r="T487" i="3"/>
  <c r="R487" i="3"/>
  <c r="P487" i="3"/>
  <c r="BI482" i="3"/>
  <c r="BH482" i="3"/>
  <c r="BG482" i="3"/>
  <c r="BF482" i="3"/>
  <c r="T482" i="3"/>
  <c r="R482" i="3"/>
  <c r="P482" i="3"/>
  <c r="BI478" i="3"/>
  <c r="BH478" i="3"/>
  <c r="BG478" i="3"/>
  <c r="BF478" i="3"/>
  <c r="T478" i="3"/>
  <c r="R478" i="3"/>
  <c r="P478" i="3"/>
  <c r="BI472" i="3"/>
  <c r="BH472" i="3"/>
  <c r="BG472" i="3"/>
  <c r="BF472" i="3"/>
  <c r="T472" i="3"/>
  <c r="R472" i="3"/>
  <c r="P472" i="3"/>
  <c r="BI469" i="3"/>
  <c r="BH469" i="3"/>
  <c r="BG469" i="3"/>
  <c r="BF469" i="3"/>
  <c r="T469" i="3"/>
  <c r="R469" i="3"/>
  <c r="P469" i="3"/>
  <c r="BI463" i="3"/>
  <c r="BH463" i="3"/>
  <c r="BG463" i="3"/>
  <c r="BF463" i="3"/>
  <c r="T463" i="3"/>
  <c r="R463" i="3"/>
  <c r="P463" i="3"/>
  <c r="BI459" i="3"/>
  <c r="BH459" i="3"/>
  <c r="BG459" i="3"/>
  <c r="BF459" i="3"/>
  <c r="T459" i="3"/>
  <c r="R459" i="3"/>
  <c r="P459" i="3"/>
  <c r="BI453" i="3"/>
  <c r="BH453" i="3"/>
  <c r="BG453" i="3"/>
  <c r="BF453" i="3"/>
  <c r="T453" i="3"/>
  <c r="R453" i="3"/>
  <c r="P453" i="3"/>
  <c r="BI449" i="3"/>
  <c r="BH449" i="3"/>
  <c r="BG449" i="3"/>
  <c r="BF449" i="3"/>
  <c r="T449" i="3"/>
  <c r="R449" i="3"/>
  <c r="P449" i="3"/>
  <c r="BI445" i="3"/>
  <c r="BH445" i="3"/>
  <c r="BG445" i="3"/>
  <c r="BF445" i="3"/>
  <c r="T445" i="3"/>
  <c r="R445" i="3"/>
  <c r="P445" i="3"/>
  <c r="BI442" i="3"/>
  <c r="BH442" i="3"/>
  <c r="BG442" i="3"/>
  <c r="BF442" i="3"/>
  <c r="T442" i="3"/>
  <c r="R442" i="3"/>
  <c r="P442" i="3"/>
  <c r="BI437" i="3"/>
  <c r="BH437" i="3"/>
  <c r="BG437" i="3"/>
  <c r="BF437" i="3"/>
  <c r="T437" i="3"/>
  <c r="R437" i="3"/>
  <c r="P437" i="3"/>
  <c r="BI431" i="3"/>
  <c r="BH431" i="3"/>
  <c r="BG431" i="3"/>
  <c r="BF431" i="3"/>
  <c r="T431" i="3"/>
  <c r="R431" i="3"/>
  <c r="P431" i="3"/>
  <c r="BI427" i="3"/>
  <c r="BH427" i="3"/>
  <c r="BG427" i="3"/>
  <c r="BF427" i="3"/>
  <c r="T427" i="3"/>
  <c r="R427" i="3"/>
  <c r="P427" i="3"/>
  <c r="BI424" i="3"/>
  <c r="BH424" i="3"/>
  <c r="BG424" i="3"/>
  <c r="BF424" i="3"/>
  <c r="T424" i="3"/>
  <c r="R424" i="3"/>
  <c r="P424" i="3"/>
  <c r="BI420" i="3"/>
  <c r="BH420" i="3"/>
  <c r="BG420" i="3"/>
  <c r="BF420" i="3"/>
  <c r="T420" i="3"/>
  <c r="R420" i="3"/>
  <c r="P420" i="3"/>
  <c r="BI415" i="3"/>
  <c r="BH415" i="3"/>
  <c r="BG415" i="3"/>
  <c r="BF415" i="3"/>
  <c r="T415" i="3"/>
  <c r="R415" i="3"/>
  <c r="P415" i="3"/>
  <c r="BI409" i="3"/>
  <c r="BH409" i="3"/>
  <c r="BG409" i="3"/>
  <c r="BF409" i="3"/>
  <c r="T409" i="3"/>
  <c r="R409" i="3"/>
  <c r="P409" i="3"/>
  <c r="BI403" i="3"/>
  <c r="BH403" i="3"/>
  <c r="BG403" i="3"/>
  <c r="BF403" i="3"/>
  <c r="T403" i="3"/>
  <c r="R403" i="3"/>
  <c r="P403" i="3"/>
  <c r="BI397" i="3"/>
  <c r="BH397" i="3"/>
  <c r="BG397" i="3"/>
  <c r="BF397" i="3"/>
  <c r="T397" i="3"/>
  <c r="R397" i="3"/>
  <c r="P397" i="3"/>
  <c r="BI393" i="3"/>
  <c r="BH393" i="3"/>
  <c r="BG393" i="3"/>
  <c r="BF393" i="3"/>
  <c r="T393" i="3"/>
  <c r="R393" i="3"/>
  <c r="P393" i="3"/>
  <c r="BI389" i="3"/>
  <c r="BH389" i="3"/>
  <c r="BG389" i="3"/>
  <c r="BF389" i="3"/>
  <c r="T389" i="3"/>
  <c r="R389" i="3"/>
  <c r="P389" i="3"/>
  <c r="BI382" i="3"/>
  <c r="BH382" i="3"/>
  <c r="BG382" i="3"/>
  <c r="BF382" i="3"/>
  <c r="T382" i="3"/>
  <c r="R382" i="3"/>
  <c r="P382" i="3"/>
  <c r="BI378" i="3"/>
  <c r="BH378" i="3"/>
  <c r="BG378" i="3"/>
  <c r="BF378" i="3"/>
  <c r="T378" i="3"/>
  <c r="R378" i="3"/>
  <c r="P378" i="3"/>
  <c r="BI374" i="3"/>
  <c r="BH374" i="3"/>
  <c r="BG374" i="3"/>
  <c r="BF374" i="3"/>
  <c r="T374" i="3"/>
  <c r="R374" i="3"/>
  <c r="P374" i="3"/>
  <c r="BI371" i="3"/>
  <c r="BH371" i="3"/>
  <c r="BG371" i="3"/>
  <c r="BF371" i="3"/>
  <c r="T371" i="3"/>
  <c r="R371" i="3"/>
  <c r="P371" i="3"/>
  <c r="BI367" i="3"/>
  <c r="BH367" i="3"/>
  <c r="BG367" i="3"/>
  <c r="BF367" i="3"/>
  <c r="T367" i="3"/>
  <c r="R367" i="3"/>
  <c r="P367" i="3"/>
  <c r="BI363" i="3"/>
  <c r="BH363" i="3"/>
  <c r="BG363" i="3"/>
  <c r="BF363" i="3"/>
  <c r="T363" i="3"/>
  <c r="R363" i="3"/>
  <c r="P363" i="3"/>
  <c r="BI358" i="3"/>
  <c r="BH358" i="3"/>
  <c r="BG358" i="3"/>
  <c r="BF358" i="3"/>
  <c r="T358" i="3"/>
  <c r="R358" i="3"/>
  <c r="P358" i="3"/>
  <c r="BI354" i="3"/>
  <c r="BH354" i="3"/>
  <c r="BG354" i="3"/>
  <c r="BF354" i="3"/>
  <c r="T354" i="3"/>
  <c r="R354" i="3"/>
  <c r="P354" i="3"/>
  <c r="BI351" i="3"/>
  <c r="BH351" i="3"/>
  <c r="BG351" i="3"/>
  <c r="BF351" i="3"/>
  <c r="T351" i="3"/>
  <c r="R351" i="3"/>
  <c r="P351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34" i="3"/>
  <c r="BH334" i="3"/>
  <c r="BG334" i="3"/>
  <c r="BF334" i="3"/>
  <c r="T334" i="3"/>
  <c r="R334" i="3"/>
  <c r="P334" i="3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3" i="3"/>
  <c r="BH323" i="3"/>
  <c r="BG323" i="3"/>
  <c r="BF323" i="3"/>
  <c r="T323" i="3"/>
  <c r="R323" i="3"/>
  <c r="P323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6" i="3"/>
  <c r="BH286" i="3"/>
  <c r="BG286" i="3"/>
  <c r="BF286" i="3"/>
  <c r="T286" i="3"/>
  <c r="R286" i="3"/>
  <c r="P286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46" i="3"/>
  <c r="BH246" i="3"/>
  <c r="BG246" i="3"/>
  <c r="BF246" i="3"/>
  <c r="T246" i="3"/>
  <c r="R246" i="3"/>
  <c r="P246" i="3"/>
  <c r="BI234" i="3"/>
  <c r="BH234" i="3"/>
  <c r="BG234" i="3"/>
  <c r="BF234" i="3"/>
  <c r="T234" i="3"/>
  <c r="R234" i="3"/>
  <c r="P234" i="3"/>
  <c r="BI229" i="3"/>
  <c r="BH229" i="3"/>
  <c r="BG229" i="3"/>
  <c r="BF229" i="3"/>
  <c r="T229" i="3"/>
  <c r="R229" i="3"/>
  <c r="P229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6" i="3"/>
  <c r="BH136" i="3"/>
  <c r="BG136" i="3"/>
  <c r="BF136" i="3"/>
  <c r="T136" i="3"/>
  <c r="R136" i="3"/>
  <c r="P136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J121" i="3"/>
  <c r="F121" i="3"/>
  <c r="F119" i="3"/>
  <c r="E117" i="3"/>
  <c r="J91" i="3"/>
  <c r="F91" i="3"/>
  <c r="F89" i="3"/>
  <c r="E87" i="3"/>
  <c r="J24" i="3"/>
  <c r="E24" i="3"/>
  <c r="J122" i="3" s="1"/>
  <c r="J23" i="3"/>
  <c r="J18" i="3"/>
  <c r="E18" i="3"/>
  <c r="F122" i="3"/>
  <c r="J17" i="3"/>
  <c r="J12" i="3"/>
  <c r="J89" i="3"/>
  <c r="E7" i="3"/>
  <c r="E115" i="3"/>
  <c r="J124" i="2"/>
  <c r="J97" i="2" s="1"/>
  <c r="J37" i="2"/>
  <c r="J36" i="2"/>
  <c r="AY95" i="1" s="1"/>
  <c r="J35" i="2"/>
  <c r="AX95" i="1"/>
  <c r="BI188" i="2"/>
  <c r="BH188" i="2"/>
  <c r="BG188" i="2"/>
  <c r="BF188" i="2"/>
  <c r="T188" i="2"/>
  <c r="T187" i="2" s="1"/>
  <c r="R188" i="2"/>
  <c r="R187" i="2"/>
  <c r="P188" i="2"/>
  <c r="P187" i="2"/>
  <c r="BI184" i="2"/>
  <c r="BH184" i="2"/>
  <c r="BG184" i="2"/>
  <c r="BF184" i="2"/>
  <c r="T184" i="2"/>
  <c r="T183" i="2"/>
  <c r="R184" i="2"/>
  <c r="R183" i="2"/>
  <c r="P184" i="2"/>
  <c r="P183" i="2" s="1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J119" i="2"/>
  <c r="F119" i="2"/>
  <c r="F117" i="2"/>
  <c r="E115" i="2"/>
  <c r="J91" i="2"/>
  <c r="F91" i="2"/>
  <c r="F89" i="2"/>
  <c r="E87" i="2"/>
  <c r="J24" i="2"/>
  <c r="E24" i="2"/>
  <c r="J120" i="2" s="1"/>
  <c r="J23" i="2"/>
  <c r="J18" i="2"/>
  <c r="E18" i="2"/>
  <c r="F120" i="2"/>
  <c r="J17" i="2"/>
  <c r="J12" i="2"/>
  <c r="J117" i="2"/>
  <c r="E7" i="2"/>
  <c r="E113" i="2"/>
  <c r="L90" i="1"/>
  <c r="AM90" i="1"/>
  <c r="AM89" i="1"/>
  <c r="L89" i="1"/>
  <c r="AM87" i="1"/>
  <c r="L87" i="1"/>
  <c r="L85" i="1"/>
  <c r="L84" i="1"/>
  <c r="BK188" i="2"/>
  <c r="J184" i="2"/>
  <c r="BK178" i="2"/>
  <c r="J174" i="2"/>
  <c r="J158" i="2"/>
  <c r="BK150" i="2"/>
  <c r="BK140" i="2"/>
  <c r="J131" i="2"/>
  <c r="BK174" i="2"/>
  <c r="BK164" i="2"/>
  <c r="BK154" i="2"/>
  <c r="BK145" i="2"/>
  <c r="BK136" i="2"/>
  <c r="J127" i="2"/>
  <c r="J760" i="3"/>
  <c r="J749" i="3"/>
  <c r="BK740" i="3"/>
  <c r="J731" i="3"/>
  <c r="BK719" i="3"/>
  <c r="BK705" i="3"/>
  <c r="J695" i="3"/>
  <c r="J684" i="3"/>
  <c r="BK671" i="3"/>
  <c r="BK665" i="3"/>
  <c r="J655" i="3"/>
  <c r="BK647" i="3"/>
  <c r="J641" i="3"/>
  <c r="J635" i="3"/>
  <c r="BK629" i="3"/>
  <c r="J620" i="3"/>
  <c r="J614" i="3"/>
  <c r="J606" i="3"/>
  <c r="J598" i="3"/>
  <c r="J591" i="3"/>
  <c r="BK576" i="3"/>
  <c r="BK569" i="3"/>
  <c r="BK563" i="3"/>
  <c r="J557" i="3"/>
  <c r="BK551" i="3"/>
  <c r="J545" i="3"/>
  <c r="J537" i="3"/>
  <c r="J529" i="3"/>
  <c r="J522" i="3"/>
  <c r="J515" i="3"/>
  <c r="BK503" i="3"/>
  <c r="J495" i="3"/>
  <c r="J487" i="3"/>
  <c r="J478" i="3"/>
  <c r="J469" i="3"/>
  <c r="J459" i="3"/>
  <c r="J449" i="3"/>
  <c r="J442" i="3"/>
  <c r="J431" i="3"/>
  <c r="J424" i="3"/>
  <c r="BK415" i="3"/>
  <c r="BK403" i="3"/>
  <c r="J393" i="3"/>
  <c r="J382" i="3"/>
  <c r="BK374" i="3"/>
  <c r="BK367" i="3"/>
  <c r="BK358" i="3"/>
  <c r="J351" i="3"/>
  <c r="J343" i="3"/>
  <c r="BK329" i="3"/>
  <c r="BK323" i="3"/>
  <c r="BK317" i="3"/>
  <c r="BK311" i="3"/>
  <c r="BK304" i="3"/>
  <c r="J298" i="3"/>
  <c r="J291" i="3"/>
  <c r="J281" i="3"/>
  <c r="BK274" i="3"/>
  <c r="BK268" i="3"/>
  <c r="BK265" i="3"/>
  <c r="BK259" i="3"/>
  <c r="BK217" i="3"/>
  <c r="BK203" i="3"/>
  <c r="BK193" i="3"/>
  <c r="J184" i="3"/>
  <c r="J176" i="3"/>
  <c r="J171" i="3"/>
  <c r="J163" i="3"/>
  <c r="J156" i="3"/>
  <c r="J150" i="3"/>
  <c r="BK142" i="3"/>
  <c r="J131" i="3"/>
  <c r="BK786" i="3"/>
  <c r="BK778" i="3"/>
  <c r="BK770" i="3"/>
  <c r="BK768" i="3"/>
  <c r="BK764" i="3"/>
  <c r="BK753" i="3"/>
  <c r="BK749" i="3"/>
  <c r="BK731" i="3"/>
  <c r="J725" i="3"/>
  <c r="BK713" i="3"/>
  <c r="BK700" i="3"/>
  <c r="J689" i="3"/>
  <c r="BK678" i="3"/>
  <c r="J674" i="3"/>
  <c r="J668" i="3"/>
  <c r="J660" i="3"/>
  <c r="J652" i="3"/>
  <c r="J644" i="3"/>
  <c r="J638" i="3"/>
  <c r="J632" i="3"/>
  <c r="J626" i="3"/>
  <c r="J617" i="3"/>
  <c r="J609" i="3"/>
  <c r="BK601" i="3"/>
  <c r="J594" i="3"/>
  <c r="BK588" i="3"/>
  <c r="BK582" i="3"/>
  <c r="J572" i="3"/>
  <c r="BK566" i="3"/>
  <c r="J560" i="3"/>
  <c r="J554" i="3"/>
  <c r="BK548" i="3"/>
  <c r="J542" i="3"/>
  <c r="J534" i="3"/>
  <c r="BK525" i="3"/>
  <c r="J518" i="3"/>
  <c r="BK510" i="3"/>
  <c r="BK498" i="3"/>
  <c r="J491" i="3"/>
  <c r="J482" i="3"/>
  <c r="J472" i="3"/>
  <c r="J463" i="3"/>
  <c r="J453" i="3"/>
  <c r="J445" i="3"/>
  <c r="J437" i="3"/>
  <c r="BK427" i="3"/>
  <c r="BK420" i="3"/>
  <c r="BK409" i="3"/>
  <c r="BK397" i="3"/>
  <c r="J389" i="3"/>
  <c r="J378" i="3"/>
  <c r="J371" i="3"/>
  <c r="BK363" i="3"/>
  <c r="BK354" i="3"/>
  <c r="J346" i="3"/>
  <c r="J334" i="3"/>
  <c r="BK326" i="3"/>
  <c r="BK320" i="3"/>
  <c r="J314" i="3"/>
  <c r="BK308" i="3"/>
  <c r="BK301" i="3"/>
  <c r="J294" i="3"/>
  <c r="J286" i="3"/>
  <c r="BK278" i="3"/>
  <c r="BK271" i="3"/>
  <c r="J265" i="3"/>
  <c r="J259" i="3"/>
  <c r="J256" i="3"/>
  <c r="J246" i="3"/>
  <c r="J234" i="3"/>
  <c r="J229" i="3"/>
  <c r="J224" i="3"/>
  <c r="J217" i="3"/>
  <c r="J203" i="3"/>
  <c r="BK196" i="3"/>
  <c r="J193" i="3"/>
  <c r="BK184" i="3"/>
  <c r="BK176" i="3"/>
  <c r="BK168" i="3"/>
  <c r="J159" i="3"/>
  <c r="BK153" i="3"/>
  <c r="BK146" i="3"/>
  <c r="BK136" i="3"/>
  <c r="BK128" i="3"/>
  <c r="BK435" i="4"/>
  <c r="J424" i="4"/>
  <c r="J417" i="4"/>
  <c r="J411" i="4"/>
  <c r="J401" i="4"/>
  <c r="BK395" i="4"/>
  <c r="J389" i="4"/>
  <c r="BK383" i="4"/>
  <c r="J380" i="4"/>
  <c r="BK374" i="4"/>
  <c r="BK364" i="4"/>
  <c r="BK361" i="4"/>
  <c r="J358" i="4"/>
  <c r="J355" i="4"/>
  <c r="J352" i="4"/>
  <c r="J349" i="4"/>
  <c r="BK341" i="4"/>
  <c r="J332" i="4"/>
  <c r="J326" i="4"/>
  <c r="J318" i="4"/>
  <c r="BK311" i="4"/>
  <c r="J304" i="4"/>
  <c r="J298" i="4"/>
  <c r="J288" i="4"/>
  <c r="J282" i="4"/>
  <c r="BK276" i="4"/>
  <c r="J268" i="4"/>
  <c r="BK262" i="4"/>
  <c r="BK251" i="4"/>
  <c r="J240" i="4"/>
  <c r="J228" i="4"/>
  <c r="BK218" i="4"/>
  <c r="BK210" i="4"/>
  <c r="J202" i="4"/>
  <c r="J199" i="4"/>
  <c r="J192" i="4"/>
  <c r="BK183" i="4"/>
  <c r="BK166" i="4"/>
  <c r="J159" i="4"/>
  <c r="J149" i="4"/>
  <c r="BK146" i="4"/>
  <c r="BK140" i="4"/>
  <c r="BK129" i="4"/>
  <c r="J443" i="4"/>
  <c r="J428" i="4"/>
  <c r="BK420" i="4"/>
  <c r="BK414" i="4"/>
  <c r="BK405" i="4"/>
  <c r="BK398" i="4"/>
  <c r="J392" i="4"/>
  <c r="BK386" i="4"/>
  <c r="BK380" i="4"/>
  <c r="J377" i="4"/>
  <c r="BK369" i="4"/>
  <c r="J364" i="4"/>
  <c r="BK358" i="4"/>
  <c r="BK352" i="4"/>
  <c r="J346" i="4"/>
  <c r="BK335" i="4"/>
  <c r="BK329" i="4"/>
  <c r="BK323" i="4"/>
  <c r="BK314" i="4"/>
  <c r="BK307" i="4"/>
  <c r="BK301" i="4"/>
  <c r="BK295" i="4"/>
  <c r="J285" i="4"/>
  <c r="J279" i="4"/>
  <c r="BK271" i="4"/>
  <c r="J265" i="4"/>
  <c r="BK259" i="4"/>
  <c r="J251" i="4"/>
  <c r="BK245" i="4"/>
  <c r="BK233" i="4"/>
  <c r="J223" i="4"/>
  <c r="BK214" i="4"/>
  <c r="BK206" i="4"/>
  <c r="BK199" i="4"/>
  <c r="BK192" i="4"/>
  <c r="J183" i="4"/>
  <c r="J166" i="4"/>
  <c r="BK159" i="4"/>
  <c r="BK149" i="4"/>
  <c r="BK143" i="4"/>
  <c r="BK136" i="4"/>
  <c r="BK125" i="4"/>
  <c r="BK308" i="5"/>
  <c r="J296" i="5"/>
  <c r="BK282" i="5"/>
  <c r="J276" i="5"/>
  <c r="BK270" i="5"/>
  <c r="J264" i="5"/>
  <c r="J253" i="5"/>
  <c r="BK246" i="5"/>
  <c r="J239" i="5"/>
  <c r="J231" i="5"/>
  <c r="J221" i="5"/>
  <c r="BK213" i="5"/>
  <c r="J206" i="5"/>
  <c r="BK200" i="5"/>
  <c r="BK191" i="5"/>
  <c r="J181" i="5"/>
  <c r="J169" i="5"/>
  <c r="BK155" i="5"/>
  <c r="J145" i="5"/>
  <c r="BK139" i="5"/>
  <c r="BK130" i="5"/>
  <c r="BK312" i="5"/>
  <c r="BK305" i="5"/>
  <c r="BK287" i="5"/>
  <c r="BK279" i="5"/>
  <c r="BK273" i="5"/>
  <c r="BK267" i="5"/>
  <c r="BK260" i="5"/>
  <c r="BK253" i="5"/>
  <c r="J246" i="5"/>
  <c r="BK239" i="5"/>
  <c r="BK231" i="5"/>
  <c r="BK221" i="5"/>
  <c r="J213" i="5"/>
  <c r="BK206" i="5"/>
  <c r="J200" i="5"/>
  <c r="J191" i="5"/>
  <c r="BK181" i="5"/>
  <c r="BK169" i="5"/>
  <c r="J155" i="5"/>
  <c r="BK145" i="5"/>
  <c r="J139" i="5"/>
  <c r="J130" i="5"/>
  <c r="J381" i="6"/>
  <c r="J373" i="6"/>
  <c r="J366" i="6"/>
  <c r="J359" i="6"/>
  <c r="BK353" i="6"/>
  <c r="J347" i="6"/>
  <c r="J339" i="6"/>
  <c r="J333" i="6"/>
  <c r="J327" i="6"/>
  <c r="J321" i="6"/>
  <c r="BK313" i="6"/>
  <c r="BK302" i="6"/>
  <c r="J292" i="6"/>
  <c r="J283" i="6"/>
  <c r="BK276" i="6"/>
  <c r="BK270" i="6"/>
  <c r="BK264" i="6"/>
  <c r="J251" i="6"/>
  <c r="J243" i="6"/>
  <c r="J234" i="6"/>
  <c r="J226" i="6"/>
  <c r="BK219" i="6"/>
  <c r="J213" i="6"/>
  <c r="BK200" i="6"/>
  <c r="J183" i="6"/>
  <c r="J172" i="6"/>
  <c r="J165" i="6"/>
  <c r="J159" i="6"/>
  <c r="J149" i="6"/>
  <c r="BK139" i="6"/>
  <c r="BK132" i="6"/>
  <c r="BK125" i="6"/>
  <c r="J377" i="6"/>
  <c r="BK369" i="6"/>
  <c r="J362" i="6"/>
  <c r="J356" i="6"/>
  <c r="J353" i="6"/>
  <c r="BK347" i="6"/>
  <c r="BK339" i="6"/>
  <c r="BK333" i="6"/>
  <c r="BK327" i="6"/>
  <c r="BK321" i="6"/>
  <c r="J313" i="6"/>
  <c r="J302" i="6"/>
  <c r="BK292" i="6"/>
  <c r="BK283" i="6"/>
  <c r="J276" i="6"/>
  <c r="J270" i="6"/>
  <c r="J264" i="6"/>
  <c r="BK251" i="6"/>
  <c r="J247" i="6"/>
  <c r="BK216" i="6"/>
  <c r="J210" i="6"/>
  <c r="BK186" i="6"/>
  <c r="J179" i="6"/>
  <c r="J168" i="6"/>
  <c r="J162" i="6"/>
  <c r="J156" i="6"/>
  <c r="BK149" i="6"/>
  <c r="J139" i="6"/>
  <c r="J132" i="6"/>
  <c r="J125" i="6"/>
  <c r="J257" i="7"/>
  <c r="J248" i="7"/>
  <c r="J242" i="7"/>
  <c r="J236" i="7"/>
  <c r="J230" i="7"/>
  <c r="BK224" i="7"/>
  <c r="BK218" i="7"/>
  <c r="BK212" i="7"/>
  <c r="BK205" i="7"/>
  <c r="BK196" i="7"/>
  <c r="J188" i="7"/>
  <c r="BK180" i="7"/>
  <c r="J162" i="7"/>
  <c r="J152" i="7"/>
  <c r="J144" i="7"/>
  <c r="J132" i="7"/>
  <c r="J251" i="7"/>
  <c r="J245" i="7"/>
  <c r="BK239" i="7"/>
  <c r="J233" i="7"/>
  <c r="BK227" i="7"/>
  <c r="BK221" i="7"/>
  <c r="BK215" i="7"/>
  <c r="BK208" i="7"/>
  <c r="BK200" i="7"/>
  <c r="BK193" i="7"/>
  <c r="BK184" i="7"/>
  <c r="BK169" i="7"/>
  <c r="J166" i="7"/>
  <c r="J155" i="7"/>
  <c r="BK148" i="7"/>
  <c r="J137" i="7"/>
  <c r="BK128" i="7"/>
  <c r="J241" i="8"/>
  <c r="BK235" i="8"/>
  <c r="J229" i="8"/>
  <c r="J223" i="8"/>
  <c r="J212" i="8"/>
  <c r="BK204" i="8"/>
  <c r="BK197" i="8"/>
  <c r="J190" i="8"/>
  <c r="J179" i="8"/>
  <c r="J161" i="8"/>
  <c r="BK154" i="8"/>
  <c r="BK145" i="8"/>
  <c r="BK137" i="8"/>
  <c r="BK128" i="8"/>
  <c r="BK241" i="8"/>
  <c r="J235" i="8"/>
  <c r="BK229" i="8"/>
  <c r="BK223" i="8"/>
  <c r="BK212" i="8"/>
  <c r="J204" i="8"/>
  <c r="J197" i="8"/>
  <c r="BK190" i="8"/>
  <c r="BK179" i="8"/>
  <c r="BK161" i="8"/>
  <c r="J154" i="8"/>
  <c r="J145" i="8"/>
  <c r="J137" i="8"/>
  <c r="J128" i="8"/>
  <c r="J207" i="9"/>
  <c r="BK199" i="9"/>
  <c r="BK190" i="9"/>
  <c r="BK182" i="9"/>
  <c r="J171" i="9"/>
  <c r="BK158" i="9"/>
  <c r="BK148" i="9"/>
  <c r="J141" i="9"/>
  <c r="J132" i="9"/>
  <c r="BK207" i="9"/>
  <c r="J199" i="9"/>
  <c r="J182" i="9"/>
  <c r="BK171" i="9"/>
  <c r="J158" i="9"/>
  <c r="J148" i="9"/>
  <c r="BK141" i="9"/>
  <c r="BK132" i="9"/>
  <c r="BK128" i="9"/>
  <c r="J312" i="10"/>
  <c r="J302" i="10"/>
  <c r="BK294" i="10"/>
  <c r="J286" i="10"/>
  <c r="J280" i="10"/>
  <c r="J273" i="10"/>
  <c r="BK266" i="10"/>
  <c r="J259" i="10"/>
  <c r="J247" i="10"/>
  <c r="BK240" i="10"/>
  <c r="J234" i="10"/>
  <c r="J227" i="10"/>
  <c r="J219" i="10"/>
  <c r="J212" i="10"/>
  <c r="J206" i="10"/>
  <c r="J200" i="10"/>
  <c r="J194" i="10"/>
  <c r="BK188" i="10"/>
  <c r="J182" i="10"/>
  <c r="J176" i="10"/>
  <c r="BK169" i="10"/>
  <c r="J163" i="10"/>
  <c r="J157" i="10"/>
  <c r="BK150" i="10"/>
  <c r="J141" i="10"/>
  <c r="BK135" i="10"/>
  <c r="J129" i="10"/>
  <c r="BK298" i="10"/>
  <c r="BK286" i="10"/>
  <c r="BK280" i="10"/>
  <c r="BK273" i="10"/>
  <c r="J266" i="10"/>
  <c r="BK259" i="10"/>
  <c r="BK247" i="10"/>
  <c r="J240" i="10"/>
  <c r="BK234" i="10"/>
  <c r="BK227" i="10"/>
  <c r="BK219" i="10"/>
  <c r="BK212" i="10"/>
  <c r="BK206" i="10"/>
  <c r="BK200" i="10"/>
  <c r="BK194" i="10"/>
  <c r="J188" i="10"/>
  <c r="BK182" i="10"/>
  <c r="BK176" i="10"/>
  <c r="J169" i="10"/>
  <c r="BK163" i="10"/>
  <c r="BK157" i="10"/>
  <c r="J150" i="10"/>
  <c r="BK141" i="10"/>
  <c r="J135" i="10"/>
  <c r="BK129" i="10"/>
  <c r="J188" i="2"/>
  <c r="BK184" i="2"/>
  <c r="J178" i="2"/>
  <c r="BK169" i="2"/>
  <c r="J164" i="2"/>
  <c r="J154" i="2"/>
  <c r="J145" i="2"/>
  <c r="J136" i="2"/>
  <c r="BK127" i="2"/>
  <c r="J169" i="2"/>
  <c r="BK158" i="2"/>
  <c r="J150" i="2"/>
  <c r="J140" i="2"/>
  <c r="BK131" i="2"/>
  <c r="AS100" i="1"/>
  <c r="BK725" i="3"/>
  <c r="J713" i="3"/>
  <c r="J700" i="3"/>
  <c r="BK689" i="3"/>
  <c r="J678" i="3"/>
  <c r="BK668" i="3"/>
  <c r="BK660" i="3"/>
  <c r="BK652" i="3"/>
  <c r="BK644" i="3"/>
  <c r="BK638" i="3"/>
  <c r="BK632" i="3"/>
  <c r="BK626" i="3"/>
  <c r="BK617" i="3"/>
  <c r="BK609" i="3"/>
  <c r="J601" i="3"/>
  <c r="BK594" i="3"/>
  <c r="J582" i="3"/>
  <c r="BK572" i="3"/>
  <c r="J566" i="3"/>
  <c r="BK560" i="3"/>
  <c r="BK554" i="3"/>
  <c r="J548" i="3"/>
  <c r="BK542" i="3"/>
  <c r="BK534" i="3"/>
  <c r="J525" i="3"/>
  <c r="BK518" i="3"/>
  <c r="J510" i="3"/>
  <c r="J498" i="3"/>
  <c r="BK491" i="3"/>
  <c r="BK482" i="3"/>
  <c r="BK472" i="3"/>
  <c r="BK463" i="3"/>
  <c r="BK453" i="3"/>
  <c r="BK445" i="3"/>
  <c r="BK437" i="3"/>
  <c r="J427" i="3"/>
  <c r="J420" i="3"/>
  <c r="J409" i="3"/>
  <c r="J397" i="3"/>
  <c r="BK389" i="3"/>
  <c r="BK378" i="3"/>
  <c r="BK371" i="3"/>
  <c r="J363" i="3"/>
  <c r="J354" i="3"/>
  <c r="BK346" i="3"/>
  <c r="BK334" i="3"/>
  <c r="J326" i="3"/>
  <c r="J320" i="3"/>
  <c r="BK314" i="3"/>
  <c r="J308" i="3"/>
  <c r="J301" i="3"/>
  <c r="BK294" i="3"/>
  <c r="BK286" i="3"/>
  <c r="J278" i="3"/>
  <c r="J271" i="3"/>
  <c r="BK262" i="3"/>
  <c r="J220" i="3"/>
  <c r="BK213" i="3"/>
  <c r="J199" i="3"/>
  <c r="BK188" i="3"/>
  <c r="J179" i="3"/>
  <c r="J168" i="3"/>
  <c r="BK159" i="3"/>
  <c r="J153" i="3"/>
  <c r="J146" i="3"/>
  <c r="J136" i="3"/>
  <c r="J128" i="3"/>
  <c r="J786" i="3"/>
  <c r="J778" i="3"/>
  <c r="J770" i="3"/>
  <c r="J768" i="3"/>
  <c r="J764" i="3"/>
  <c r="BK760" i="3"/>
  <c r="J753" i="3"/>
  <c r="J740" i="3"/>
  <c r="J719" i="3"/>
  <c r="J705" i="3"/>
  <c r="BK695" i="3"/>
  <c r="BK684" i="3"/>
  <c r="BK674" i="3"/>
  <c r="J671" i="3"/>
  <c r="J665" i="3"/>
  <c r="BK655" i="3"/>
  <c r="J647" i="3"/>
  <c r="BK641" i="3"/>
  <c r="BK635" i="3"/>
  <c r="J629" i="3"/>
  <c r="BK620" i="3"/>
  <c r="BK614" i="3"/>
  <c r="BK606" i="3"/>
  <c r="BK598" i="3"/>
  <c r="BK591" i="3"/>
  <c r="J588" i="3"/>
  <c r="J576" i="3"/>
  <c r="J569" i="3"/>
  <c r="J563" i="3"/>
  <c r="BK557" i="3"/>
  <c r="J551" i="3"/>
  <c r="BK545" i="3"/>
  <c r="BK537" i="3"/>
  <c r="BK529" i="3"/>
  <c r="BK522" i="3"/>
  <c r="BK515" i="3"/>
  <c r="J503" i="3"/>
  <c r="BK495" i="3"/>
  <c r="BK487" i="3"/>
  <c r="BK478" i="3"/>
  <c r="BK469" i="3"/>
  <c r="BK459" i="3"/>
  <c r="BK449" i="3"/>
  <c r="BK442" i="3"/>
  <c r="BK431" i="3"/>
  <c r="BK424" i="3"/>
  <c r="J415" i="3"/>
  <c r="J403" i="3"/>
  <c r="BK393" i="3"/>
  <c r="BK382" i="3"/>
  <c r="J374" i="3"/>
  <c r="J367" i="3"/>
  <c r="J358" i="3"/>
  <c r="BK351" i="3"/>
  <c r="BK343" i="3"/>
  <c r="J329" i="3"/>
  <c r="J323" i="3"/>
  <c r="J317" i="3"/>
  <c r="J311" i="3"/>
  <c r="J304" i="3"/>
  <c r="BK298" i="3"/>
  <c r="BK291" i="3"/>
  <c r="BK281" i="3"/>
  <c r="J274" i="3"/>
  <c r="J268" i="3"/>
  <c r="J262" i="3"/>
  <c r="BK256" i="3"/>
  <c r="BK246" i="3"/>
  <c r="BK234" i="3"/>
  <c r="BK229" i="3"/>
  <c r="BK224" i="3"/>
  <c r="BK220" i="3"/>
  <c r="J213" i="3"/>
  <c r="BK199" i="3"/>
  <c r="J196" i="3"/>
  <c r="J188" i="3"/>
  <c r="BK179" i="3"/>
  <c r="BK171" i="3"/>
  <c r="BK163" i="3"/>
  <c r="BK156" i="3"/>
  <c r="BK150" i="3"/>
  <c r="J142" i="3"/>
  <c r="BK131" i="3"/>
  <c r="BK443" i="4"/>
  <c r="BK428" i="4"/>
  <c r="J420" i="4"/>
  <c r="J414" i="4"/>
  <c r="J405" i="4"/>
  <c r="J398" i="4"/>
  <c r="BK392" i="4"/>
  <c r="J386" i="4"/>
  <c r="BK346" i="4"/>
  <c r="J335" i="4"/>
  <c r="J329" i="4"/>
  <c r="J323" i="4"/>
  <c r="J314" i="4"/>
  <c r="J307" i="4"/>
  <c r="J301" i="4"/>
  <c r="J295" i="4"/>
  <c r="BK285" i="4"/>
  <c r="BK279" i="4"/>
  <c r="J271" i="4"/>
  <c r="BK265" i="4"/>
  <c r="J259" i="4"/>
  <c r="J254" i="4"/>
  <c r="J248" i="4"/>
  <c r="J245" i="4"/>
  <c r="J233" i="4"/>
  <c r="BK223" i="4"/>
  <c r="J214" i="4"/>
  <c r="J206" i="4"/>
  <c r="BK195" i="4"/>
  <c r="BK187" i="4"/>
  <c r="BK175" i="4"/>
  <c r="J163" i="4"/>
  <c r="BK152" i="4"/>
  <c r="J143" i="4"/>
  <c r="J136" i="4"/>
  <c r="J125" i="4"/>
  <c r="J435" i="4"/>
  <c r="BK424" i="4"/>
  <c r="BK417" i="4"/>
  <c r="BK411" i="4"/>
  <c r="BK401" i="4"/>
  <c r="J395" i="4"/>
  <c r="BK389" i="4"/>
  <c r="J383" i="4"/>
  <c r="BK377" i="4"/>
  <c r="J374" i="4"/>
  <c r="J369" i="4"/>
  <c r="J361" i="4"/>
  <c r="BK355" i="4"/>
  <c r="BK349" i="4"/>
  <c r="J341" i="4"/>
  <c r="BK332" i="4"/>
  <c r="BK326" i="4"/>
  <c r="BK318" i="4"/>
  <c r="J311" i="4"/>
  <c r="BK304" i="4"/>
  <c r="BK298" i="4"/>
  <c r="BK288" i="4"/>
  <c r="BK282" i="4"/>
  <c r="J276" i="4"/>
  <c r="BK268" i="4"/>
  <c r="J262" i="4"/>
  <c r="BK254" i="4"/>
  <c r="BK248" i="4"/>
  <c r="BK240" i="4"/>
  <c r="BK228" i="4"/>
  <c r="J218" i="4"/>
  <c r="J210" i="4"/>
  <c r="BK202" i="4"/>
  <c r="J195" i="4"/>
  <c r="J187" i="4"/>
  <c r="J175" i="4"/>
  <c r="BK163" i="4"/>
  <c r="J152" i="4"/>
  <c r="J146" i="4"/>
  <c r="J140" i="4"/>
  <c r="J129" i="4"/>
  <c r="J312" i="5"/>
  <c r="J305" i="5"/>
  <c r="J287" i="5"/>
  <c r="J279" i="5"/>
  <c r="J273" i="5"/>
  <c r="J267" i="5"/>
  <c r="J260" i="5"/>
  <c r="J256" i="5"/>
  <c r="BK249" i="5"/>
  <c r="J242" i="5"/>
  <c r="J236" i="5"/>
  <c r="J226" i="5"/>
  <c r="BK217" i="5"/>
  <c r="J209" i="5"/>
  <c r="J203" i="5"/>
  <c r="BK196" i="5"/>
  <c r="BK187" i="5"/>
  <c r="BK177" i="5"/>
  <c r="BK158" i="5"/>
  <c r="BK151" i="5"/>
  <c r="J142" i="5"/>
  <c r="J135" i="5"/>
  <c r="BK126" i="5"/>
  <c r="J308" i="5"/>
  <c r="BK296" i="5"/>
  <c r="J282" i="5"/>
  <c r="BK276" i="5"/>
  <c r="J270" i="5"/>
  <c r="BK264" i="5"/>
  <c r="BK256" i="5"/>
  <c r="J249" i="5"/>
  <c r="BK242" i="5"/>
  <c r="BK236" i="5"/>
  <c r="BK226" i="5"/>
  <c r="J217" i="5"/>
  <c r="BK209" i="5"/>
  <c r="BK203" i="5"/>
  <c r="J196" i="5"/>
  <c r="J187" i="5"/>
  <c r="J177" i="5"/>
  <c r="J158" i="5"/>
  <c r="J151" i="5"/>
  <c r="BK142" i="5"/>
  <c r="BK135" i="5"/>
  <c r="J126" i="5"/>
  <c r="BK377" i="6"/>
  <c r="J369" i="6"/>
  <c r="BK362" i="6"/>
  <c r="BK356" i="6"/>
  <c r="J350" i="6"/>
  <c r="J343" i="6"/>
  <c r="BK336" i="6"/>
  <c r="BK330" i="6"/>
  <c r="BK324" i="6"/>
  <c r="J318" i="6"/>
  <c r="J308" i="6"/>
  <c r="J297" i="6"/>
  <c r="BK287" i="6"/>
  <c r="BK279" i="6"/>
  <c r="BK273" i="6"/>
  <c r="J267" i="6"/>
  <c r="BK258" i="6"/>
  <c r="BK247" i="6"/>
  <c r="BK238" i="6"/>
  <c r="BK230" i="6"/>
  <c r="J223" i="6"/>
  <c r="J216" i="6"/>
  <c r="BK210" i="6"/>
  <c r="J186" i="6"/>
  <c r="BK179" i="6"/>
  <c r="BK168" i="6"/>
  <c r="BK162" i="6"/>
  <c r="BK156" i="6"/>
  <c r="BK153" i="6"/>
  <c r="J145" i="6"/>
  <c r="J135" i="6"/>
  <c r="J129" i="6"/>
  <c r="BK381" i="6"/>
  <c r="BK373" i="6"/>
  <c r="BK366" i="6"/>
  <c r="BK359" i="6"/>
  <c r="BK350" i="6"/>
  <c r="BK343" i="6"/>
  <c r="J336" i="6"/>
  <c r="J330" i="6"/>
  <c r="J324" i="6"/>
  <c r="BK318" i="6"/>
  <c r="BK308" i="6"/>
  <c r="BK297" i="6"/>
  <c r="J287" i="6"/>
  <c r="J279" i="6"/>
  <c r="J273" i="6"/>
  <c r="BK267" i="6"/>
  <c r="J258" i="6"/>
  <c r="BK243" i="6"/>
  <c r="J238" i="6"/>
  <c r="BK234" i="6"/>
  <c r="J230" i="6"/>
  <c r="BK226" i="6"/>
  <c r="BK223" i="6"/>
  <c r="J219" i="6"/>
  <c r="BK213" i="6"/>
  <c r="J200" i="6"/>
  <c r="BK183" i="6"/>
  <c r="BK172" i="6"/>
  <c r="BK165" i="6"/>
  <c r="BK159" i="6"/>
  <c r="J153" i="6"/>
  <c r="BK145" i="6"/>
  <c r="BK135" i="6"/>
  <c r="BK129" i="6"/>
  <c r="BK257" i="7"/>
  <c r="BK251" i="7"/>
  <c r="BK245" i="7"/>
  <c r="J239" i="7"/>
  <c r="BK233" i="7"/>
  <c r="J227" i="7"/>
  <c r="J221" i="7"/>
  <c r="J215" i="7"/>
  <c r="J208" i="7"/>
  <c r="J200" i="7"/>
  <c r="J193" i="7"/>
  <c r="J184" i="7"/>
  <c r="J169" i="7"/>
  <c r="BK155" i="7"/>
  <c r="J148" i="7"/>
  <c r="BK137" i="7"/>
  <c r="J128" i="7"/>
  <c r="BK248" i="7"/>
  <c r="BK242" i="7"/>
  <c r="BK236" i="7"/>
  <c r="BK230" i="7"/>
  <c r="J224" i="7"/>
  <c r="J218" i="7"/>
  <c r="J212" i="7"/>
  <c r="J205" i="7"/>
  <c r="J196" i="7"/>
  <c r="BK188" i="7"/>
  <c r="J180" i="7"/>
  <c r="BK166" i="7"/>
  <c r="BK162" i="7"/>
  <c r="BK152" i="7"/>
  <c r="BK144" i="7"/>
  <c r="BK132" i="7"/>
  <c r="BK247" i="8"/>
  <c r="BK238" i="8"/>
  <c r="J232" i="8"/>
  <c r="J226" i="8"/>
  <c r="BK219" i="8"/>
  <c r="J209" i="8"/>
  <c r="J200" i="8"/>
  <c r="J193" i="8"/>
  <c r="BK183" i="8"/>
  <c r="BK170" i="8"/>
  <c r="BK158" i="8"/>
  <c r="J148" i="8"/>
  <c r="J141" i="8"/>
  <c r="J132" i="8"/>
  <c r="J247" i="8"/>
  <c r="J238" i="8"/>
  <c r="BK232" i="8"/>
  <c r="BK226" i="8"/>
  <c r="J219" i="8"/>
  <c r="BK209" i="8"/>
  <c r="BK200" i="8"/>
  <c r="BK193" i="8"/>
  <c r="J183" i="8"/>
  <c r="J170" i="8"/>
  <c r="J158" i="8"/>
  <c r="BK148" i="8"/>
  <c r="BK141" i="8"/>
  <c r="BK132" i="8"/>
  <c r="BK202" i="9"/>
  <c r="J194" i="9"/>
  <c r="BK187" i="9"/>
  <c r="BK178" i="9"/>
  <c r="J161" i="9"/>
  <c r="BK154" i="9"/>
  <c r="J145" i="9"/>
  <c r="BK137" i="9"/>
  <c r="J128" i="9"/>
  <c r="J202" i="9"/>
  <c r="BK194" i="9"/>
  <c r="J190" i="9"/>
  <c r="J187" i="9"/>
  <c r="J178" i="9"/>
  <c r="BK161" i="9"/>
  <c r="J154" i="9"/>
  <c r="BK145" i="9"/>
  <c r="J137" i="9"/>
  <c r="BK316" i="10"/>
  <c r="BK307" i="10"/>
  <c r="J298" i="10"/>
  <c r="J289" i="10"/>
  <c r="J283" i="10"/>
  <c r="J277" i="10"/>
  <c r="J269" i="10"/>
  <c r="BK263" i="10"/>
  <c r="BK255" i="10"/>
  <c r="J244" i="10"/>
  <c r="J237" i="10"/>
  <c r="J230" i="10"/>
  <c r="J223" i="10"/>
  <c r="BK216" i="10"/>
  <c r="J209" i="10"/>
  <c r="J203" i="10"/>
  <c r="J197" i="10"/>
  <c r="J191" i="10"/>
  <c r="J185" i="10"/>
  <c r="J179" i="10"/>
  <c r="BK172" i="10"/>
  <c r="BK166" i="10"/>
  <c r="J160" i="10"/>
  <c r="BK154" i="10"/>
  <c r="BK146" i="10"/>
  <c r="BK138" i="10"/>
  <c r="BK132" i="10"/>
  <c r="BK126" i="10"/>
  <c r="J316" i="10"/>
  <c r="BK312" i="10"/>
  <c r="J307" i="10"/>
  <c r="BK302" i="10"/>
  <c r="J294" i="10"/>
  <c r="BK289" i="10"/>
  <c r="BK283" i="10"/>
  <c r="BK277" i="10"/>
  <c r="BK269" i="10"/>
  <c r="J263" i="10"/>
  <c r="J255" i="10"/>
  <c r="BK244" i="10"/>
  <c r="BK237" i="10"/>
  <c r="BK230" i="10"/>
  <c r="BK223" i="10"/>
  <c r="J216" i="10"/>
  <c r="BK209" i="10"/>
  <c r="BK203" i="10"/>
  <c r="BK197" i="10"/>
  <c r="BK191" i="10"/>
  <c r="BK185" i="10"/>
  <c r="BK179" i="10"/>
  <c r="J172" i="10"/>
  <c r="J166" i="10"/>
  <c r="BK160" i="10"/>
  <c r="J154" i="10"/>
  <c r="J146" i="10"/>
  <c r="J138" i="10"/>
  <c r="J132" i="10"/>
  <c r="J126" i="10"/>
  <c r="BK126" i="2" l="1"/>
  <c r="J126" i="2" s="1"/>
  <c r="J99" i="2" s="1"/>
  <c r="T126" i="2"/>
  <c r="P149" i="2"/>
  <c r="R149" i="2"/>
  <c r="BK163" i="2"/>
  <c r="J163" i="2" s="1"/>
  <c r="J101" i="2" s="1"/>
  <c r="T163" i="2"/>
  <c r="BK127" i="3"/>
  <c r="J127" i="3" s="1"/>
  <c r="J98" i="3" s="1"/>
  <c r="T127" i="3"/>
  <c r="P333" i="3"/>
  <c r="R333" i="3"/>
  <c r="BK362" i="3"/>
  <c r="J362" i="3"/>
  <c r="J100" i="3"/>
  <c r="R362" i="3"/>
  <c r="T362" i="3"/>
  <c r="P377" i="3"/>
  <c r="R377" i="3"/>
  <c r="BK514" i="3"/>
  <c r="J514" i="3" s="1"/>
  <c r="J102" i="3" s="1"/>
  <c r="R514" i="3"/>
  <c r="BK597" i="3"/>
  <c r="J597" i="3" s="1"/>
  <c r="J103" i="3" s="1"/>
  <c r="T597" i="3"/>
  <c r="P704" i="3"/>
  <c r="R704" i="3"/>
  <c r="BK767" i="3"/>
  <c r="J767" i="3"/>
  <c r="J105" i="3" s="1"/>
  <c r="T767" i="3"/>
  <c r="P124" i="4"/>
  <c r="R124" i="4"/>
  <c r="P186" i="4"/>
  <c r="BK205" i="4"/>
  <c r="J205" i="4" s="1"/>
  <c r="J100" i="4" s="1"/>
  <c r="R205" i="4"/>
  <c r="BK125" i="5"/>
  <c r="J125" i="5"/>
  <c r="J98" i="5" s="1"/>
  <c r="T125" i="5"/>
  <c r="P180" i="5"/>
  <c r="T180" i="5"/>
  <c r="P190" i="5"/>
  <c r="T190" i="5"/>
  <c r="P212" i="5"/>
  <c r="R212" i="5"/>
  <c r="BK286" i="5"/>
  <c r="J286" i="5" s="1"/>
  <c r="J102" i="5" s="1"/>
  <c r="R286" i="5"/>
  <c r="BK124" i="6"/>
  <c r="J124" i="6" s="1"/>
  <c r="J98" i="6" s="1"/>
  <c r="T124" i="6"/>
  <c r="BK246" i="6"/>
  <c r="J246" i="6" s="1"/>
  <c r="J100" i="6" s="1"/>
  <c r="R246" i="6"/>
  <c r="BK291" i="6"/>
  <c r="J291" i="6" s="1"/>
  <c r="J101" i="6" s="1"/>
  <c r="R291" i="6"/>
  <c r="P127" i="7"/>
  <c r="T127" i="7"/>
  <c r="BK192" i="7"/>
  <c r="J192" i="7" s="1"/>
  <c r="J102" i="7" s="1"/>
  <c r="R192" i="7"/>
  <c r="BK127" i="8"/>
  <c r="J127" i="8"/>
  <c r="J100" i="8" s="1"/>
  <c r="T127" i="8"/>
  <c r="BK189" i="8"/>
  <c r="J189" i="8" s="1"/>
  <c r="J102" i="8" s="1"/>
  <c r="R189" i="8"/>
  <c r="BK127" i="9"/>
  <c r="J127" i="9"/>
  <c r="J100" i="9" s="1"/>
  <c r="T127" i="9"/>
  <c r="BK186" i="9"/>
  <c r="J186" i="9" s="1"/>
  <c r="J102" i="9" s="1"/>
  <c r="T186" i="9"/>
  <c r="BK125" i="10"/>
  <c r="BK124" i="10"/>
  <c r="J124" i="10" s="1"/>
  <c r="J97" i="10" s="1"/>
  <c r="T125" i="10"/>
  <c r="T124" i="10" s="1"/>
  <c r="P145" i="10"/>
  <c r="T145" i="10"/>
  <c r="R233" i="10"/>
  <c r="P126" i="2"/>
  <c r="R126" i="2"/>
  <c r="BK149" i="2"/>
  <c r="J149" i="2" s="1"/>
  <c r="J100" i="2" s="1"/>
  <c r="T149" i="2"/>
  <c r="P163" i="2"/>
  <c r="R163" i="2"/>
  <c r="P127" i="3"/>
  <c r="R127" i="3"/>
  <c r="BK333" i="3"/>
  <c r="J333" i="3" s="1"/>
  <c r="J99" i="3" s="1"/>
  <c r="T333" i="3"/>
  <c r="P362" i="3"/>
  <c r="BK377" i="3"/>
  <c r="J377" i="3"/>
  <c r="J101" i="3" s="1"/>
  <c r="T377" i="3"/>
  <c r="P514" i="3"/>
  <c r="T514" i="3"/>
  <c r="P597" i="3"/>
  <c r="R597" i="3"/>
  <c r="BK704" i="3"/>
  <c r="J704" i="3"/>
  <c r="J104" i="3" s="1"/>
  <c r="T704" i="3"/>
  <c r="P767" i="3"/>
  <c r="R767" i="3"/>
  <c r="BK124" i="4"/>
  <c r="J124" i="4" s="1"/>
  <c r="J98" i="4" s="1"/>
  <c r="T124" i="4"/>
  <c r="BK186" i="4"/>
  <c r="J186" i="4" s="1"/>
  <c r="J99" i="4" s="1"/>
  <c r="R186" i="4"/>
  <c r="T186" i="4"/>
  <c r="P205" i="4"/>
  <c r="T205" i="4"/>
  <c r="P125" i="5"/>
  <c r="R125" i="5"/>
  <c r="BK180" i="5"/>
  <c r="J180" i="5" s="1"/>
  <c r="J99" i="5" s="1"/>
  <c r="R180" i="5"/>
  <c r="BK190" i="5"/>
  <c r="J190" i="5" s="1"/>
  <c r="J100" i="5" s="1"/>
  <c r="R190" i="5"/>
  <c r="BK212" i="5"/>
  <c r="J212" i="5" s="1"/>
  <c r="J101" i="5" s="1"/>
  <c r="T212" i="5"/>
  <c r="P286" i="5"/>
  <c r="T286" i="5"/>
  <c r="P124" i="6"/>
  <c r="R124" i="6"/>
  <c r="R123" i="6" s="1"/>
  <c r="R122" i="6" s="1"/>
  <c r="P246" i="6"/>
  <c r="T246" i="6"/>
  <c r="P291" i="6"/>
  <c r="T291" i="6"/>
  <c r="BK127" i="7"/>
  <c r="J127" i="7" s="1"/>
  <c r="J100" i="7" s="1"/>
  <c r="R127" i="7"/>
  <c r="R126" i="7" s="1"/>
  <c r="R125" i="7" s="1"/>
  <c r="P192" i="7"/>
  <c r="T192" i="7"/>
  <c r="P127" i="8"/>
  <c r="R127" i="8"/>
  <c r="R126" i="8" s="1"/>
  <c r="R125" i="8" s="1"/>
  <c r="P189" i="8"/>
  <c r="T189" i="8"/>
  <c r="P127" i="9"/>
  <c r="R127" i="9"/>
  <c r="P186" i="9"/>
  <c r="R186" i="9"/>
  <c r="P125" i="10"/>
  <c r="P124" i="10" s="1"/>
  <c r="R125" i="10"/>
  <c r="R124" i="10"/>
  <c r="BK145" i="10"/>
  <c r="J145" i="10" s="1"/>
  <c r="J100" i="10" s="1"/>
  <c r="R145" i="10"/>
  <c r="R144" i="10" s="1"/>
  <c r="BK233" i="10"/>
  <c r="J233" i="10" s="1"/>
  <c r="J101" i="10" s="1"/>
  <c r="P233" i="10"/>
  <c r="T233" i="10"/>
  <c r="BK311" i="10"/>
  <c r="J311" i="10" s="1"/>
  <c r="J103" i="10" s="1"/>
  <c r="P311" i="10"/>
  <c r="P310" i="10" s="1"/>
  <c r="R311" i="10"/>
  <c r="R310" i="10"/>
  <c r="T311" i="10"/>
  <c r="T310" i="10"/>
  <c r="BK187" i="2"/>
  <c r="J187" i="2" s="1"/>
  <c r="J103" i="2" s="1"/>
  <c r="BK427" i="4"/>
  <c r="J427" i="4"/>
  <c r="J101" i="4"/>
  <c r="BK442" i="4"/>
  <c r="J442" i="4"/>
  <c r="J102" i="4" s="1"/>
  <c r="BK311" i="5"/>
  <c r="J311" i="5" s="1"/>
  <c r="J103" i="5" s="1"/>
  <c r="BK380" i="6"/>
  <c r="J380" i="6"/>
  <c r="J102" i="6" s="1"/>
  <c r="BK256" i="7"/>
  <c r="J256" i="7" s="1"/>
  <c r="J103" i="7" s="1"/>
  <c r="BK246" i="8"/>
  <c r="J246" i="8" s="1"/>
  <c r="J103" i="8" s="1"/>
  <c r="BK183" i="2"/>
  <c r="J183" i="2" s="1"/>
  <c r="J102" i="2" s="1"/>
  <c r="BK242" i="6"/>
  <c r="J242" i="6" s="1"/>
  <c r="J99" i="6" s="1"/>
  <c r="BK187" i="7"/>
  <c r="J187" i="7"/>
  <c r="J101" i="7"/>
  <c r="BK182" i="8"/>
  <c r="J182" i="8"/>
  <c r="J101" i="8" s="1"/>
  <c r="BK181" i="9"/>
  <c r="J181" i="9" s="1"/>
  <c r="J101" i="9" s="1"/>
  <c r="BK206" i="9"/>
  <c r="J206" i="9"/>
  <c r="J103" i="9" s="1"/>
  <c r="BK126" i="9"/>
  <c r="J126" i="9" s="1"/>
  <c r="J99" i="9" s="1"/>
  <c r="E85" i="10"/>
  <c r="J89" i="10"/>
  <c r="F120" i="10"/>
  <c r="BE126" i="10"/>
  <c r="BE129" i="10"/>
  <c r="BE132" i="10"/>
  <c r="BE135" i="10"/>
  <c r="BE138" i="10"/>
  <c r="BE141" i="10"/>
  <c r="BE146" i="10"/>
  <c r="BE150" i="10"/>
  <c r="BE154" i="10"/>
  <c r="BE160" i="10"/>
  <c r="BE163" i="10"/>
  <c r="BE166" i="10"/>
  <c r="BE169" i="10"/>
  <c r="BE172" i="10"/>
  <c r="BE176" i="10"/>
  <c r="BE179" i="10"/>
  <c r="BE182" i="10"/>
  <c r="BE185" i="10"/>
  <c r="BE188" i="10"/>
  <c r="BE191" i="10"/>
  <c r="BE194" i="10"/>
  <c r="BE197" i="10"/>
  <c r="BE203" i="10"/>
  <c r="BE206" i="10"/>
  <c r="BE212" i="10"/>
  <c r="BE216" i="10"/>
  <c r="BE219" i="10"/>
  <c r="BE223" i="10"/>
  <c r="BE230" i="10"/>
  <c r="BE234" i="10"/>
  <c r="BE237" i="10"/>
  <c r="BE240" i="10"/>
  <c r="BE244" i="10"/>
  <c r="BE247" i="10"/>
  <c r="BE255" i="10"/>
  <c r="BE263" i="10"/>
  <c r="BE269" i="10"/>
  <c r="BE273" i="10"/>
  <c r="BE277" i="10"/>
  <c r="BE280" i="10"/>
  <c r="BE283" i="10"/>
  <c r="BE286" i="10"/>
  <c r="BE289" i="10"/>
  <c r="BE294" i="10"/>
  <c r="BE298" i="10"/>
  <c r="BE302" i="10"/>
  <c r="BE307" i="10"/>
  <c r="BE312" i="10"/>
  <c r="BE316" i="10"/>
  <c r="BE157" i="10"/>
  <c r="BE200" i="10"/>
  <c r="BE209" i="10"/>
  <c r="BE227" i="10"/>
  <c r="BE259" i="10"/>
  <c r="BE266" i="10"/>
  <c r="E85" i="9"/>
  <c r="F94" i="9"/>
  <c r="J94" i="9"/>
  <c r="J119" i="9"/>
  <c r="BE132" i="9"/>
  <c r="BE137" i="9"/>
  <c r="BE141" i="9"/>
  <c r="BE145" i="9"/>
  <c r="BE148" i="9"/>
  <c r="BE154" i="9"/>
  <c r="BE158" i="9"/>
  <c r="BE161" i="9"/>
  <c r="BE171" i="9"/>
  <c r="BE182" i="9"/>
  <c r="BE190" i="9"/>
  <c r="BE194" i="9"/>
  <c r="BE202" i="9"/>
  <c r="BE128" i="9"/>
  <c r="BE178" i="9"/>
  <c r="BE187" i="9"/>
  <c r="BE199" i="9"/>
  <c r="BE207" i="9"/>
  <c r="E85" i="8"/>
  <c r="F94" i="8"/>
  <c r="BE128" i="8"/>
  <c r="BE137" i="8"/>
  <c r="BE145" i="8"/>
  <c r="BE148" i="8"/>
  <c r="BE158" i="8"/>
  <c r="BE170" i="8"/>
  <c r="BE190" i="8"/>
  <c r="BE204" i="8"/>
  <c r="BE209" i="8"/>
  <c r="BE219" i="8"/>
  <c r="BE226" i="8"/>
  <c r="BE238" i="8"/>
  <c r="BE241" i="8"/>
  <c r="BE247" i="8"/>
  <c r="J91" i="8"/>
  <c r="J94" i="8"/>
  <c r="BE132" i="8"/>
  <c r="BE141" i="8"/>
  <c r="BE154" i="8"/>
  <c r="BE161" i="8"/>
  <c r="BE179" i="8"/>
  <c r="BE183" i="8"/>
  <c r="BE193" i="8"/>
  <c r="BE197" i="8"/>
  <c r="BE200" i="8"/>
  <c r="BE212" i="8"/>
  <c r="BE223" i="8"/>
  <c r="BE229" i="8"/>
  <c r="BE232" i="8"/>
  <c r="BE235" i="8"/>
  <c r="E85" i="7"/>
  <c r="F94" i="7"/>
  <c r="BE128" i="7"/>
  <c r="BE137" i="7"/>
  <c r="BE144" i="7"/>
  <c r="BE155" i="7"/>
  <c r="BE166" i="7"/>
  <c r="BE180" i="7"/>
  <c r="BE196" i="7"/>
  <c r="BE205" i="7"/>
  <c r="BE212" i="7"/>
  <c r="BE218" i="7"/>
  <c r="BE227" i="7"/>
  <c r="BE233" i="7"/>
  <c r="BE236" i="7"/>
  <c r="BE239" i="7"/>
  <c r="BE245" i="7"/>
  <c r="BE248" i="7"/>
  <c r="BE257" i="7"/>
  <c r="J91" i="7"/>
  <c r="J94" i="7"/>
  <c r="BE132" i="7"/>
  <c r="BE148" i="7"/>
  <c r="BE152" i="7"/>
  <c r="BE162" i="7"/>
  <c r="BE169" i="7"/>
  <c r="BE184" i="7"/>
  <c r="BE188" i="7"/>
  <c r="BE193" i="7"/>
  <c r="BE200" i="7"/>
  <c r="BE208" i="7"/>
  <c r="BE215" i="7"/>
  <c r="BE221" i="7"/>
  <c r="BE224" i="7"/>
  <c r="BE230" i="7"/>
  <c r="BE242" i="7"/>
  <c r="BE251" i="7"/>
  <c r="J89" i="6"/>
  <c r="J92" i="6"/>
  <c r="E112" i="6"/>
  <c r="BE125" i="6"/>
  <c r="BE132" i="6"/>
  <c r="BE139" i="6"/>
  <c r="BE145" i="6"/>
  <c r="BE156" i="6"/>
  <c r="BE168" i="6"/>
  <c r="BE179" i="6"/>
  <c r="BE183" i="6"/>
  <c r="BE210" i="6"/>
  <c r="BE213" i="6"/>
  <c r="BE219" i="6"/>
  <c r="BE223" i="6"/>
  <c r="BE230" i="6"/>
  <c r="BE238" i="6"/>
  <c r="BE243" i="6"/>
  <c r="BE247" i="6"/>
  <c r="BE264" i="6"/>
  <c r="BE276" i="6"/>
  <c r="BE279" i="6"/>
  <c r="BE292" i="6"/>
  <c r="BE302" i="6"/>
  <c r="BE313" i="6"/>
  <c r="BE318" i="6"/>
  <c r="BE324" i="6"/>
  <c r="BE330" i="6"/>
  <c r="BE336" i="6"/>
  <c r="BE343" i="6"/>
  <c r="BE347" i="6"/>
  <c r="BE350" i="6"/>
  <c r="BE356" i="6"/>
  <c r="BE359" i="6"/>
  <c r="BE362" i="6"/>
  <c r="BE369" i="6"/>
  <c r="BE377" i="6"/>
  <c r="F92" i="6"/>
  <c r="BE129" i="6"/>
  <c r="BE135" i="6"/>
  <c r="BE149" i="6"/>
  <c r="BE153" i="6"/>
  <c r="BE159" i="6"/>
  <c r="BE162" i="6"/>
  <c r="BE165" i="6"/>
  <c r="BE172" i="6"/>
  <c r="BE186" i="6"/>
  <c r="BE200" i="6"/>
  <c r="BE216" i="6"/>
  <c r="BE226" i="6"/>
  <c r="BE234" i="6"/>
  <c r="BE251" i="6"/>
  <c r="BE258" i="6"/>
  <c r="BE267" i="6"/>
  <c r="BE270" i="6"/>
  <c r="BE273" i="6"/>
  <c r="BE283" i="6"/>
  <c r="BE287" i="6"/>
  <c r="BE297" i="6"/>
  <c r="BE308" i="6"/>
  <c r="BE321" i="6"/>
  <c r="BE327" i="6"/>
  <c r="BE333" i="6"/>
  <c r="BE339" i="6"/>
  <c r="BE353" i="6"/>
  <c r="BE366" i="6"/>
  <c r="BE373" i="6"/>
  <c r="BE381" i="6"/>
  <c r="BK123" i="4"/>
  <c r="J123" i="4"/>
  <c r="J97" i="4"/>
  <c r="E85" i="5"/>
  <c r="F92" i="5"/>
  <c r="J92" i="5"/>
  <c r="J117" i="5"/>
  <c r="BE126" i="5"/>
  <c r="BE130" i="5"/>
  <c r="BE135" i="5"/>
  <c r="BE142" i="5"/>
  <c r="BE155" i="5"/>
  <c r="BE158" i="5"/>
  <c r="BE169" i="5"/>
  <c r="BE177" i="5"/>
  <c r="BE181" i="5"/>
  <c r="BE187" i="5"/>
  <c r="BE191" i="5"/>
  <c r="BE196" i="5"/>
  <c r="BE203" i="5"/>
  <c r="BE209" i="5"/>
  <c r="BE213" i="5"/>
  <c r="BE221" i="5"/>
  <c r="BE226" i="5"/>
  <c r="BE231" i="5"/>
  <c r="BE236" i="5"/>
  <c r="BE239" i="5"/>
  <c r="BE242" i="5"/>
  <c r="BE246" i="5"/>
  <c r="BE249" i="5"/>
  <c r="BE253" i="5"/>
  <c r="BE256" i="5"/>
  <c r="BE260" i="5"/>
  <c r="BE264" i="5"/>
  <c r="BE267" i="5"/>
  <c r="BE273" i="5"/>
  <c r="BE276" i="5"/>
  <c r="BE279" i="5"/>
  <c r="BE282" i="5"/>
  <c r="BE296" i="5"/>
  <c r="BE305" i="5"/>
  <c r="BE308" i="5"/>
  <c r="BE139" i="5"/>
  <c r="BE145" i="5"/>
  <c r="BE151" i="5"/>
  <c r="BE200" i="5"/>
  <c r="BE206" i="5"/>
  <c r="BE217" i="5"/>
  <c r="BE270" i="5"/>
  <c r="BE287" i="5"/>
  <c r="BE312" i="5"/>
  <c r="BK126" i="3"/>
  <c r="J126" i="3"/>
  <c r="J97" i="3" s="1"/>
  <c r="E85" i="4"/>
  <c r="J92" i="4"/>
  <c r="J116" i="4"/>
  <c r="BE129" i="4"/>
  <c r="BE140" i="4"/>
  <c r="BE146" i="4"/>
  <c r="BE152" i="4"/>
  <c r="BE159" i="4"/>
  <c r="BE166" i="4"/>
  <c r="BE183" i="4"/>
  <c r="BE187" i="4"/>
  <c r="BE195" i="4"/>
  <c r="BE199" i="4"/>
  <c r="BE210" i="4"/>
  <c r="BE223" i="4"/>
  <c r="BE228" i="4"/>
  <c r="BE233" i="4"/>
  <c r="BE240" i="4"/>
  <c r="BE245" i="4"/>
  <c r="BE248" i="4"/>
  <c r="BE254" i="4"/>
  <c r="BE259" i="4"/>
  <c r="BE262" i="4"/>
  <c r="BE265" i="4"/>
  <c r="BE268" i="4"/>
  <c r="BE276" i="4"/>
  <c r="BE279" i="4"/>
  <c r="BE282" i="4"/>
  <c r="BE285" i="4"/>
  <c r="BE288" i="4"/>
  <c r="BE295" i="4"/>
  <c r="BE298" i="4"/>
  <c r="BE301" i="4"/>
  <c r="BE304" i="4"/>
  <c r="BE307" i="4"/>
  <c r="BE311" i="4"/>
  <c r="BE314" i="4"/>
  <c r="BE318" i="4"/>
  <c r="BE323" i="4"/>
  <c r="BE326" i="4"/>
  <c r="BE329" i="4"/>
  <c r="BE332" i="4"/>
  <c r="BE335" i="4"/>
  <c r="BE341" i="4"/>
  <c r="BE346" i="4"/>
  <c r="BE349" i="4"/>
  <c r="BE352" i="4"/>
  <c r="BE355" i="4"/>
  <c r="BE358" i="4"/>
  <c r="BE361" i="4"/>
  <c r="BE364" i="4"/>
  <c r="BE369" i="4"/>
  <c r="BE374" i="4"/>
  <c r="BE377" i="4"/>
  <c r="BE380" i="4"/>
  <c r="BE383" i="4"/>
  <c r="BE389" i="4"/>
  <c r="BE395" i="4"/>
  <c r="BE398" i="4"/>
  <c r="BE401" i="4"/>
  <c r="BE405" i="4"/>
  <c r="BE411" i="4"/>
  <c r="BE414" i="4"/>
  <c r="BE417" i="4"/>
  <c r="BE420" i="4"/>
  <c r="BE424" i="4"/>
  <c r="BE428" i="4"/>
  <c r="BE435" i="4"/>
  <c r="F92" i="4"/>
  <c r="BE125" i="4"/>
  <c r="BE136" i="4"/>
  <c r="BE143" i="4"/>
  <c r="BE149" i="4"/>
  <c r="BE163" i="4"/>
  <c r="BE175" i="4"/>
  <c r="BE192" i="4"/>
  <c r="BE202" i="4"/>
  <c r="BE206" i="4"/>
  <c r="BE214" i="4"/>
  <c r="BE218" i="4"/>
  <c r="BE251" i="4"/>
  <c r="BE271" i="4"/>
  <c r="BE386" i="4"/>
  <c r="BE392" i="4"/>
  <c r="BE443" i="4"/>
  <c r="E85" i="3"/>
  <c r="F92" i="3"/>
  <c r="J92" i="3"/>
  <c r="J119" i="3"/>
  <c r="BE128" i="3"/>
  <c r="BE131" i="3"/>
  <c r="BE136" i="3"/>
  <c r="BE142" i="3"/>
  <c r="BE146" i="3"/>
  <c r="BE150" i="3"/>
  <c r="BE153" i="3"/>
  <c r="BE156" i="3"/>
  <c r="BE159" i="3"/>
  <c r="BE163" i="3"/>
  <c r="BE168" i="3"/>
  <c r="BE171" i="3"/>
  <c r="BE176" i="3"/>
  <c r="BE179" i="3"/>
  <c r="BE199" i="3"/>
  <c r="BE203" i="3"/>
  <c r="BE213" i="3"/>
  <c r="BE217" i="3"/>
  <c r="BE220" i="3"/>
  <c r="BE224" i="3"/>
  <c r="BE229" i="3"/>
  <c r="BE234" i="3"/>
  <c r="BE246" i="3"/>
  <c r="BE256" i="3"/>
  <c r="BE262" i="3"/>
  <c r="BE265" i="3"/>
  <c r="BE268" i="3"/>
  <c r="BE274" i="3"/>
  <c r="BE278" i="3"/>
  <c r="BE286" i="3"/>
  <c r="BE294" i="3"/>
  <c r="BE298" i="3"/>
  <c r="BE304" i="3"/>
  <c r="BE317" i="3"/>
  <c r="BE323" i="3"/>
  <c r="BE329" i="3"/>
  <c r="BE334" i="3"/>
  <c r="BE346" i="3"/>
  <c r="BE351" i="3"/>
  <c r="BE354" i="3"/>
  <c r="BE378" i="3"/>
  <c r="BE393" i="3"/>
  <c r="BE397" i="3"/>
  <c r="BE403" i="3"/>
  <c r="BE415" i="3"/>
  <c r="BE420" i="3"/>
  <c r="BE424" i="3"/>
  <c r="BE427" i="3"/>
  <c r="BE437" i="3"/>
  <c r="BE445" i="3"/>
  <c r="BE453" i="3"/>
  <c r="BE463" i="3"/>
  <c r="BE472" i="3"/>
  <c r="BE482" i="3"/>
  <c r="BE491" i="3"/>
  <c r="BE495" i="3"/>
  <c r="BE503" i="3"/>
  <c r="BE518" i="3"/>
  <c r="BE525" i="3"/>
  <c r="BE534" i="3"/>
  <c r="BE542" i="3"/>
  <c r="BE545" i="3"/>
  <c r="BE554" i="3"/>
  <c r="BE563" i="3"/>
  <c r="BE572" i="3"/>
  <c r="BE576" i="3"/>
  <c r="BE588" i="3"/>
  <c r="BE594" i="3"/>
  <c r="BE598" i="3"/>
  <c r="BE601" i="3"/>
  <c r="BE609" i="3"/>
  <c r="BE617" i="3"/>
  <c r="BE632" i="3"/>
  <c r="BE638" i="3"/>
  <c r="BE647" i="3"/>
  <c r="BE652" i="3"/>
  <c r="BE671" i="3"/>
  <c r="BE674" i="3"/>
  <c r="BE689" i="3"/>
  <c r="BE695" i="3"/>
  <c r="BE700" i="3"/>
  <c r="BE705" i="3"/>
  <c r="BE713" i="3"/>
  <c r="BE719" i="3"/>
  <c r="BE725" i="3"/>
  <c r="BE731" i="3"/>
  <c r="BE740" i="3"/>
  <c r="BE749" i="3"/>
  <c r="BE760" i="3"/>
  <c r="BE764" i="3"/>
  <c r="BE768" i="3"/>
  <c r="BE770" i="3"/>
  <c r="BE778" i="3"/>
  <c r="BE786" i="3"/>
  <c r="BE184" i="3"/>
  <c r="BE188" i="3"/>
  <c r="BE193" i="3"/>
  <c r="BE196" i="3"/>
  <c r="BE259" i="3"/>
  <c r="BE271" i="3"/>
  <c r="BE281" i="3"/>
  <c r="BE291" i="3"/>
  <c r="BE301" i="3"/>
  <c r="BE308" i="3"/>
  <c r="BE311" i="3"/>
  <c r="BE314" i="3"/>
  <c r="BE320" i="3"/>
  <c r="BE326" i="3"/>
  <c r="BE343" i="3"/>
  <c r="BE358" i="3"/>
  <c r="BE363" i="3"/>
  <c r="BE367" i="3"/>
  <c r="BE371" i="3"/>
  <c r="BE374" i="3"/>
  <c r="BE382" i="3"/>
  <c r="BE389" i="3"/>
  <c r="BE409" i="3"/>
  <c r="BE431" i="3"/>
  <c r="BE442" i="3"/>
  <c r="BE449" i="3"/>
  <c r="BE459" i="3"/>
  <c r="BE469" i="3"/>
  <c r="BE478" i="3"/>
  <c r="BE487" i="3"/>
  <c r="BE498" i="3"/>
  <c r="BE510" i="3"/>
  <c r="BE515" i="3"/>
  <c r="BE522" i="3"/>
  <c r="BE529" i="3"/>
  <c r="BE537" i="3"/>
  <c r="BE548" i="3"/>
  <c r="BE551" i="3"/>
  <c r="BE557" i="3"/>
  <c r="BE560" i="3"/>
  <c r="BE566" i="3"/>
  <c r="BE569" i="3"/>
  <c r="BE582" i="3"/>
  <c r="BE591" i="3"/>
  <c r="BE606" i="3"/>
  <c r="BE614" i="3"/>
  <c r="BE620" i="3"/>
  <c r="BE626" i="3"/>
  <c r="BE629" i="3"/>
  <c r="BE635" i="3"/>
  <c r="BE641" i="3"/>
  <c r="BE644" i="3"/>
  <c r="BE655" i="3"/>
  <c r="BE660" i="3"/>
  <c r="BE665" i="3"/>
  <c r="BE668" i="3"/>
  <c r="BE678" i="3"/>
  <c r="BE684" i="3"/>
  <c r="BE753" i="3"/>
  <c r="J89" i="2"/>
  <c r="J92" i="2"/>
  <c r="BE127" i="2"/>
  <c r="BE140" i="2"/>
  <c r="BE145" i="2"/>
  <c r="BE150" i="2"/>
  <c r="BE154" i="2"/>
  <c r="BE158" i="2"/>
  <c r="BE169" i="2"/>
  <c r="BE178" i="2"/>
  <c r="BE184" i="2"/>
  <c r="E85" i="2"/>
  <c r="F92" i="2"/>
  <c r="BE131" i="2"/>
  <c r="BE136" i="2"/>
  <c r="BE164" i="2"/>
  <c r="BE174" i="2"/>
  <c r="BE188" i="2"/>
  <c r="F34" i="2"/>
  <c r="BA95" i="1" s="1"/>
  <c r="F36" i="2"/>
  <c r="BC95" i="1" s="1"/>
  <c r="J34" i="2"/>
  <c r="AW95" i="1"/>
  <c r="J34" i="3"/>
  <c r="AW96" i="1"/>
  <c r="F34" i="3"/>
  <c r="BA96" i="1" s="1"/>
  <c r="F37" i="3"/>
  <c r="BD96" i="1" s="1"/>
  <c r="F36" i="4"/>
  <c r="BC97" i="1" s="1"/>
  <c r="F35" i="4"/>
  <c r="BB97" i="1" s="1"/>
  <c r="F34" i="5"/>
  <c r="BA98" i="1" s="1"/>
  <c r="J34" i="5"/>
  <c r="AW98" i="1" s="1"/>
  <c r="F35" i="5"/>
  <c r="BB98" i="1" s="1"/>
  <c r="J34" i="6"/>
  <c r="AW99" i="1" s="1"/>
  <c r="F35" i="6"/>
  <c r="BB99" i="1" s="1"/>
  <c r="F37" i="6"/>
  <c r="BD99" i="1" s="1"/>
  <c r="F38" i="7"/>
  <c r="BC101" i="1" s="1"/>
  <c r="J36" i="7"/>
  <c r="AW101" i="1" s="1"/>
  <c r="F37" i="8"/>
  <c r="BB102" i="1" s="1"/>
  <c r="J36" i="8"/>
  <c r="AW102" i="1" s="1"/>
  <c r="F36" i="8"/>
  <c r="BA102" i="1" s="1"/>
  <c r="F36" i="9"/>
  <c r="BA103" i="1" s="1"/>
  <c r="F37" i="9"/>
  <c r="BB103" i="1" s="1"/>
  <c r="F38" i="9"/>
  <c r="BC103" i="1" s="1"/>
  <c r="F35" i="10"/>
  <c r="BB104" i="1" s="1"/>
  <c r="J34" i="10"/>
  <c r="AW104" i="1" s="1"/>
  <c r="F36" i="10"/>
  <c r="BC104" i="1" s="1"/>
  <c r="F35" i="2"/>
  <c r="BB95" i="1" s="1"/>
  <c r="F37" i="2"/>
  <c r="BD95" i="1" s="1"/>
  <c r="AS94" i="1"/>
  <c r="F36" i="3"/>
  <c r="BC96" i="1"/>
  <c r="F35" i="3"/>
  <c r="BB96" i="1"/>
  <c r="F34" i="4"/>
  <c r="BA97" i="1"/>
  <c r="F37" i="4"/>
  <c r="BD97" i="1"/>
  <c r="J34" i="4"/>
  <c r="AW97" i="1"/>
  <c r="F36" i="5"/>
  <c r="BC98" i="1"/>
  <c r="F37" i="5"/>
  <c r="BD98" i="1"/>
  <c r="F34" i="6"/>
  <c r="BA99" i="1"/>
  <c r="F36" i="6"/>
  <c r="BC99" i="1"/>
  <c r="F37" i="7"/>
  <c r="BB101" i="1"/>
  <c r="F36" i="7"/>
  <c r="BA101" i="1"/>
  <c r="F39" i="7"/>
  <c r="BD101" i="1"/>
  <c r="F38" i="8"/>
  <c r="BC102" i="1"/>
  <c r="F39" i="8"/>
  <c r="BD102" i="1"/>
  <c r="J36" i="9"/>
  <c r="AW103" i="1" s="1"/>
  <c r="F39" i="9"/>
  <c r="BD103" i="1"/>
  <c r="F34" i="10"/>
  <c r="BA104" i="1" s="1"/>
  <c r="F37" i="10"/>
  <c r="BD104" i="1"/>
  <c r="R123" i="10" l="1"/>
  <c r="P126" i="9"/>
  <c r="P125" i="9"/>
  <c r="AU103" i="1" s="1"/>
  <c r="P126" i="8"/>
  <c r="P125" i="8"/>
  <c r="AU102" i="1" s="1"/>
  <c r="P123" i="6"/>
  <c r="P122" i="6" s="1"/>
  <c r="AU99" i="1" s="1"/>
  <c r="R124" i="5"/>
  <c r="R123" i="5" s="1"/>
  <c r="T123" i="4"/>
  <c r="T122" i="4"/>
  <c r="P126" i="3"/>
  <c r="P125" i="3" s="1"/>
  <c r="AU96" i="1" s="1"/>
  <c r="R125" i="2"/>
  <c r="R123" i="2" s="1"/>
  <c r="P125" i="2"/>
  <c r="P123" i="2"/>
  <c r="AU95" i="1"/>
  <c r="P144" i="10"/>
  <c r="P123" i="10" s="1"/>
  <c r="AU104" i="1" s="1"/>
  <c r="P126" i="7"/>
  <c r="P125" i="7" s="1"/>
  <c r="AU101" i="1" s="1"/>
  <c r="T124" i="5"/>
  <c r="T123" i="5" s="1"/>
  <c r="R123" i="4"/>
  <c r="R122" i="4"/>
  <c r="T126" i="3"/>
  <c r="T125" i="3" s="1"/>
  <c r="T125" i="2"/>
  <c r="T123" i="2"/>
  <c r="R126" i="9"/>
  <c r="R125" i="9"/>
  <c r="P124" i="5"/>
  <c r="P123" i="5" s="1"/>
  <c r="AU98" i="1" s="1"/>
  <c r="R126" i="3"/>
  <c r="R125" i="3" s="1"/>
  <c r="T144" i="10"/>
  <c r="T123" i="10"/>
  <c r="T126" i="9"/>
  <c r="T125" i="9" s="1"/>
  <c r="T126" i="8"/>
  <c r="T125" i="8" s="1"/>
  <c r="T126" i="7"/>
  <c r="T125" i="7" s="1"/>
  <c r="T123" i="6"/>
  <c r="T122" i="6"/>
  <c r="P123" i="4"/>
  <c r="P122" i="4" s="1"/>
  <c r="AU97" i="1" s="1"/>
  <c r="BK125" i="2"/>
  <c r="J125" i="2" s="1"/>
  <c r="J98" i="2" s="1"/>
  <c r="BK123" i="6"/>
  <c r="J123" i="6"/>
  <c r="J97" i="6"/>
  <c r="BK126" i="7"/>
  <c r="J126" i="7" s="1"/>
  <c r="J99" i="7" s="1"/>
  <c r="J125" i="10"/>
  <c r="J98" i="10" s="1"/>
  <c r="BK144" i="10"/>
  <c r="J144" i="10"/>
  <c r="J99" i="10"/>
  <c r="BK124" i="5"/>
  <c r="J124" i="5" s="1"/>
  <c r="J97" i="5" s="1"/>
  <c r="BK126" i="8"/>
  <c r="J126" i="8" s="1"/>
  <c r="J99" i="8" s="1"/>
  <c r="BK310" i="10"/>
  <c r="J310" i="10"/>
  <c r="J102" i="10" s="1"/>
  <c r="BK125" i="9"/>
  <c r="J125" i="9" s="1"/>
  <c r="J32" i="9" s="1"/>
  <c r="AG103" i="1" s="1"/>
  <c r="BK122" i="4"/>
  <c r="J122" i="4" s="1"/>
  <c r="J30" i="4" s="1"/>
  <c r="AG97" i="1" s="1"/>
  <c r="BK125" i="3"/>
  <c r="J125" i="3"/>
  <c r="J96" i="3"/>
  <c r="F33" i="2"/>
  <c r="AZ95" i="1" s="1"/>
  <c r="F33" i="3"/>
  <c r="AZ96" i="1" s="1"/>
  <c r="F33" i="4"/>
  <c r="AZ97" i="1" s="1"/>
  <c r="F33" i="5"/>
  <c r="AZ98" i="1" s="1"/>
  <c r="J33" i="6"/>
  <c r="AV99" i="1" s="1"/>
  <c r="AT99" i="1" s="1"/>
  <c r="F35" i="7"/>
  <c r="AZ101" i="1" s="1"/>
  <c r="J35" i="8"/>
  <c r="AV102" i="1" s="1"/>
  <c r="AT102" i="1" s="1"/>
  <c r="BC100" i="1"/>
  <c r="AY100" i="1" s="1"/>
  <c r="BD100" i="1"/>
  <c r="BA100" i="1"/>
  <c r="AW100" i="1" s="1"/>
  <c r="J35" i="9"/>
  <c r="AV103" i="1" s="1"/>
  <c r="AT103" i="1" s="1"/>
  <c r="J33" i="10"/>
  <c r="AV104" i="1" s="1"/>
  <c r="AT104" i="1" s="1"/>
  <c r="J33" i="2"/>
  <c r="AV95" i="1" s="1"/>
  <c r="AT95" i="1" s="1"/>
  <c r="J33" i="3"/>
  <c r="AV96" i="1" s="1"/>
  <c r="AT96" i="1" s="1"/>
  <c r="J33" i="4"/>
  <c r="AV97" i="1"/>
  <c r="AT97" i="1"/>
  <c r="J33" i="5"/>
  <c r="AV98" i="1" s="1"/>
  <c r="AT98" i="1" s="1"/>
  <c r="F33" i="6"/>
  <c r="AZ99" i="1"/>
  <c r="J35" i="7"/>
  <c r="AV101" i="1" s="1"/>
  <c r="AT101" i="1" s="1"/>
  <c r="F35" i="8"/>
  <c r="AZ102" i="1" s="1"/>
  <c r="F35" i="9"/>
  <c r="AZ103" i="1" s="1"/>
  <c r="BB100" i="1"/>
  <c r="AX100" i="1" s="1"/>
  <c r="F33" i="10"/>
  <c r="AZ104" i="1"/>
  <c r="BK123" i="10" l="1"/>
  <c r="J123" i="10"/>
  <c r="J96" i="10"/>
  <c r="BK125" i="8"/>
  <c r="J125" i="8"/>
  <c r="J98" i="8"/>
  <c r="BK123" i="2"/>
  <c r="J123" i="2" s="1"/>
  <c r="J96" i="2" s="1"/>
  <c r="BK123" i="5"/>
  <c r="J123" i="5"/>
  <c r="J96" i="5"/>
  <c r="BK122" i="6"/>
  <c r="J122" i="6"/>
  <c r="J96" i="6"/>
  <c r="BK125" i="7"/>
  <c r="J125" i="7" s="1"/>
  <c r="J32" i="7" s="1"/>
  <c r="AG101" i="1" s="1"/>
  <c r="AN103" i="1"/>
  <c r="J98" i="9"/>
  <c r="J41" i="9"/>
  <c r="AN97" i="1"/>
  <c r="J96" i="4"/>
  <c r="J39" i="4"/>
  <c r="AU100" i="1"/>
  <c r="AU94" i="1" s="1"/>
  <c r="J30" i="3"/>
  <c r="AG96" i="1"/>
  <c r="AZ100" i="1"/>
  <c r="AV100" i="1"/>
  <c r="AT100" i="1" s="1"/>
  <c r="BA94" i="1"/>
  <c r="W30" i="1" s="1"/>
  <c r="BD94" i="1"/>
  <c r="W33" i="1" s="1"/>
  <c r="BC94" i="1"/>
  <c r="W32" i="1" s="1"/>
  <c r="BB94" i="1"/>
  <c r="AX94" i="1" s="1"/>
  <c r="J41" i="7" l="1"/>
  <c r="J98" i="7"/>
  <c r="J39" i="3"/>
  <c r="AN96" i="1"/>
  <c r="AN101" i="1"/>
  <c r="J30" i="5"/>
  <c r="AG98" i="1"/>
  <c r="J32" i="8"/>
  <c r="AG102" i="1" s="1"/>
  <c r="J30" i="10"/>
  <c r="AG104" i="1"/>
  <c r="J30" i="2"/>
  <c r="AG95" i="1" s="1"/>
  <c r="J30" i="6"/>
  <c r="AG99" i="1" s="1"/>
  <c r="AW94" i="1"/>
  <c r="AK30" i="1" s="1"/>
  <c r="AZ94" i="1"/>
  <c r="W29" i="1" s="1"/>
  <c r="W31" i="1"/>
  <c r="AY94" i="1"/>
  <c r="J39" i="5" l="1"/>
  <c r="J39" i="6"/>
  <c r="J39" i="2"/>
  <c r="J41" i="8"/>
  <c r="J39" i="10"/>
  <c r="AN99" i="1"/>
  <c r="AN102" i="1"/>
  <c r="AG100" i="1"/>
  <c r="AN100" i="1" s="1"/>
  <c r="AN104" i="1"/>
  <c r="AN95" i="1"/>
  <c r="AN98" i="1"/>
  <c r="AV94" i="1"/>
  <c r="AK29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<sst xmlns="http://schemas.openxmlformats.org/spreadsheetml/2006/main" count="20213" uniqueCount="2482">
  <si>
    <t>Export Komplet</t>
  </si>
  <si>
    <t/>
  </si>
  <si>
    <t>2.0</t>
  </si>
  <si>
    <t>ZAMOK</t>
  </si>
  <si>
    <t>False</t>
  </si>
  <si>
    <t>{d6daa5ae-6644-413b-adc8-c68e696529f1}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</si>
  <si>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</si>
  <si>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</si>
  <si>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</si>
  <si>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</si>
  <si>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</si>
  <si>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</si>
  <si>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</si>
  <si>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</si>
  <si>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1178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</si>
  <si>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</si>
  <si>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</si>
  <si>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MK v ulici U sv. Petra a Pavla v Třeboni - 2. etapa</t>
  </si>
  <si>
    <t>KSO:</t>
  </si>
  <si>
    <t>CC-CZ:</t>
  </si>
  <si>
    <t>Místo:</t>
  </si>
  <si>
    <t>Třeboň</t>
  </si>
  <si>
    <t>Datum:</t>
  </si>
  <si>
    <t>1. 3. 2024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</si>
  <si>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</si>
  <si>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</si>
  <si>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</si>
  <si>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</si>
  <si>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</si>
  <si>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</si>
  <si>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</si>
  <si>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</si>
  <si>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</si>
  <si>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</si>
  <si>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</si>
  <si>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</si>
  <si>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</si>
  <si>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</si>
  <si>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</si>
  <si>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</si>
  <si>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</si>
  <si>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</si>
  <si>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</si>
  <si>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</si>
  <si>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</si>
  <si>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</si>
  <si>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</si>
  <si>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</si>
  <si>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</si>
  <si>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</si>
  <si>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</si>
  <si>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</si>
  <si>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</si>
  <si>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</si>
  <si>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</si>
  <si>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</si>
  <si>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</si>
  <si>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</si>
  <si>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</si>
  <si>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</si>
  <si>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</si>
  <si>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</si>
  <si>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</si>
  <si>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</si>
  <si>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</si>
  <si>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</si>
  <si>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</si>
  <si>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</si>
  <si>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</si>
  <si>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</si>
  <si>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</si>
  <si>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</si>
  <si>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</si>
  <si>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</si>
  <si>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</si>
  <si>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</si>
  <si>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</si>
  <si>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</si>
  <si>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</si>
  <si>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</si>
  <si>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</si>
  <si>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</si>
  <si>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</si>
  <si>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</si>
  <si>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</si>
  <si>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</si>
  <si>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{bd47e887-069e-4b49-94c8-bd5623bf553c}</t>
  </si>
  <si>
    <t>2</t>
  </si>
  <si>
    <t>101</t>
  </si>
  <si>
    <t>Komunikace</t>
  </si>
  <si>
    <t>{858b4ae7-1ea9-4001-9528-50a88d3996d4}</t>
  </si>
  <si>
    <t>822 27 72</t>
  </si>
  <si>
    <t>301</t>
  </si>
  <si>
    <t>Vodovod</t>
  </si>
  <si>
    <t>{0e50d279-b19c-419c-a880-6bab540c2eda}</t>
  </si>
  <si>
    <t>827 11 12</t>
  </si>
  <si>
    <t>302</t>
  </si>
  <si>
    <t>Jednotná kanalizace</t>
  </si>
  <si>
    <t>{4862fb0d-ab64-4f03-b4e3-f56e5fc5aa68}</t>
  </si>
  <si>
    <t>303</t>
  </si>
  <si>
    <t>Dešťová kanalizace</t>
  </si>
  <si>
    <t>{856c446d-9ebb-4889-9dc1-2fb04507d4b0}</t>
  </si>
  <si>
    <t>304</t>
  </si>
  <si>
    <t>Vodovodní a kanalizační přípojky</t>
  </si>
  <si>
    <t>{581a9679-7aae-472b-be31-5db54901f334}</t>
  </si>
  <si>
    <t>304a</t>
  </si>
  <si>
    <t>Vodovodní přípojky</t>
  </si>
  <si>
    <t>Soupis</t>
  </si>
  <si>
    <t>{93b74563-63ea-4a09-b8aa-d7bfd488eb59}</t>
  </si>
  <si>
    <t>304b</t>
  </si>
  <si>
    <t>Kanalizační splaškové přípojky</t>
  </si>
  <si>
    <t>{30ab46e6-2422-4f6c-b6f4-697d4c0f79ad}</t>
  </si>
  <si>
    <t>304c</t>
  </si>
  <si>
    <t>Kanalizační dešťové přípojky</t>
  </si>
  <si>
    <t>{07c7d7d8-3355-4d64-ac56-62e45c58f96f}</t>
  </si>
  <si>
    <t>401</t>
  </si>
  <si>
    <t>Veřejné osvětlení</t>
  </si>
  <si>
    <t>{6a5e40cd-eb2e-43d0-a514-14903ae327ee}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</si>
  <si>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</si>
  <si>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</si>
  <si>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</si>
  <si>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</si>
  <si>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</si>
  <si>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</si>
  <si>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</si>
  <si>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</si>
  <si>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</si>
  <si>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</si>
  <si>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</si>
  <si>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</si>
  <si>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</si>
  <si>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</si>
  <si>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</si>
  <si>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</si>
  <si>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</si>
  <si>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</si>
  <si>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</si>
  <si>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</si>
  <si>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</si>
  <si>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</si>
  <si>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</si>
  <si>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</si>
  <si>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</si>
  <si>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</si>
  <si>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</si>
  <si>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</si>
  <si>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</si>
  <si>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</si>
  <si>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</si>
  <si>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</si>
  <si>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</si>
  <si>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</si>
  <si>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</si>
  <si>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</si>
  <si>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</si>
  <si>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</si>
  <si>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011103000</t>
  </si>
  <si>
    <t>Geologický průzkum bez rozlišení</t>
  </si>
  <si>
    <t>kpl</t>
  </si>
  <si>
    <t>CS ÚRS 2024 01</t>
  </si>
  <si>
    <t>1024</t>
  </si>
  <si>
    <t>1453692752</t>
  </si>
  <si>
    <t>PP</t>
  </si>
  <si>
    <t>VV</t>
  </si>
  <si>
    <t>prohlídka a posouzení podloží pozemních komunkací geotechnikem včetně návrhu opatření</t>
  </si>
  <si>
    <t>"pro stavbu jako celek" 1</t>
  </si>
  <si>
    <t>012203000</t>
  </si>
  <si>
    <t>Geodetické práce při provádění stavby</t>
  </si>
  <si>
    <t>783900981</t>
  </si>
  <si>
    <t>podrobné vytýčení podle vytyčovacích protokolů</t>
  </si>
  <si>
    <t>podrobné vytýčení výšek povrchu podle příčných řezů</t>
  </si>
  <si>
    <t>3</t>
  </si>
  <si>
    <t>012303000</t>
  </si>
  <si>
    <t>Geodetické práce po výstavbě</t>
  </si>
  <si>
    <t>1945371473</t>
  </si>
  <si>
    <t>Zaměření skutečného provedení stavby</t>
  </si>
  <si>
    <t>"pro objekty PK a vodohosp. objekty jako celek" 1</t>
  </si>
  <si>
    <t>013254000</t>
  </si>
  <si>
    <t>Dokumentace skutečného provedení stavby</t>
  </si>
  <si>
    <t>1847896869</t>
  </si>
  <si>
    <t>vypracování  dokumentace skutečného provedení</t>
  </si>
  <si>
    <t>pro objekty pozemních komunikací a vodohospodářské objekty</t>
  </si>
  <si>
    <t>"PD ve 4 vyhotoveních" 1</t>
  </si>
  <si>
    <t>013294000</t>
  </si>
  <si>
    <t>Ostatní dokumentace</t>
  </si>
  <si>
    <t>522170879</t>
  </si>
  <si>
    <t>realizační dokumentace dle potřeby zhotovitele</t>
  </si>
  <si>
    <t>VRN3</t>
  </si>
  <si>
    <t>Zařízení staveniště</t>
  </si>
  <si>
    <t>6</t>
  </si>
  <si>
    <t>032403000</t>
  </si>
  <si>
    <t>Provizorní komunikace</t>
  </si>
  <si>
    <t>1907019671</t>
  </si>
  <si>
    <t>koridory pro pěší a cyklisty por zajištění požadavků BOZP</t>
  </si>
  <si>
    <t>"bere se pro stavbu jako celek" 1</t>
  </si>
  <si>
    <t>7</t>
  </si>
  <si>
    <t>034203000</t>
  </si>
  <si>
    <t>Opatření na ochranu pozemků sousedních se staveništěm</t>
  </si>
  <si>
    <t>-986983380</t>
  </si>
  <si>
    <t>Vypracování pasportu statického stavu přilehlé zástavby a opěrných zdí</t>
  </si>
  <si>
    <t>8</t>
  </si>
  <si>
    <t>034303000</t>
  </si>
  <si>
    <t>Dopravní značení na staveništi</t>
  </si>
  <si>
    <t>kp</t>
  </si>
  <si>
    <t>608775638</t>
  </si>
  <si>
    <t>dopravně inženýrské opatření</t>
  </si>
  <si>
    <t>označení omezení provozu, vč. přeznačování v průběhu stavby</t>
  </si>
  <si>
    <t>VRN4</t>
  </si>
  <si>
    <t>Inženýrská činnost</t>
  </si>
  <si>
    <t>9</t>
  </si>
  <si>
    <t>043103000w</t>
  </si>
  <si>
    <t>Zkoušky bez rozlišení -Zkoušky materiálů zkušebnou zhotovitele</t>
  </si>
  <si>
    <t>-1971255087</t>
  </si>
  <si>
    <t>zajištění všech zkoušek materiálů  dle požadavků TKP a ZTKP</t>
  </si>
  <si>
    <t>"Zkoušky materiálů zhotovitelem, pro stavbu jako celek" 1</t>
  </si>
  <si>
    <t>včetně zkoušek vzorkování dle vyhl. č. 283/2023 Sb.</t>
  </si>
  <si>
    <t>10</t>
  </si>
  <si>
    <t>043103000w1</t>
  </si>
  <si>
    <t>Zkoušky bez rozlišení -Zkoušky materiálů nezávislou zkušebnou</t>
  </si>
  <si>
    <t>-508693731</t>
  </si>
  <si>
    <t>"bere se pro stavbu jako celek" 15000</t>
  </si>
  <si>
    <t>Čerpat po odsouhlasení TDI.</t>
  </si>
  <si>
    <t>11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</si>
  <si>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</si>
  <si>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</si>
  <si>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</si>
  <si>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</si>
  <si>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</si>
  <si>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12</t>
  </si>
  <si>
    <t>043194000w1</t>
  </si>
  <si>
    <t>Ostatní zkoušky - Zkoušky konstrukcí a prací nezávislou zkušebnou</t>
  </si>
  <si>
    <t>1686548342</t>
  </si>
  <si>
    <t>"bere se pro celou stavbu jako celek" 15000</t>
  </si>
  <si>
    <t>VRN5</t>
  </si>
  <si>
    <t>Finanční náklady</t>
  </si>
  <si>
    <t>13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</si>
  <si>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</si>
  <si>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</si>
  <si>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</si>
  <si>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</si>
  <si>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</si>
  <si>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</si>
  <si>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14</t>
  </si>
  <si>
    <t>091003000w</t>
  </si>
  <si>
    <t>Ostatní náklady - další opatření na BOZP při práci na staveništi</t>
  </si>
  <si>
    <t>-364273459</t>
  </si>
  <si>
    <t>101 - Komunikace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</si>
  <si>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</si>
  <si>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</si>
  <si>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</si>
  <si>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</si>
  <si>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</si>
  <si>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</si>
  <si>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</si>
  <si>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</si>
  <si>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</si>
  <si>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</si>
  <si>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</si>
  <si>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</si>
  <si>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113106144</t>
  </si>
  <si>
    <t>Rozebrání dlažeb ze zámkových dlaždic komunikací pro pěší strojně pl přes 50 m2</t>
  </si>
  <si>
    <t>m2</t>
  </si>
  <si>
    <t>-552862434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</si>
  <si>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</si>
  <si>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"odstranění kce sjezdu/chodníku ze ZD, dle výk. výměr" 79,29</t>
  </si>
  <si>
    <t>113106132</t>
  </si>
  <si>
    <t>Rozebrání dlažeb z betonových nebo kamenných dlaždic komunikací pro pěší strojně pl do 50 m2</t>
  </si>
  <si>
    <t>2032908130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</si>
  <si>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</si>
  <si>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"odstranění bet. dlažby 500/500, dle výk. výměr" 4</t>
  </si>
  <si>
    <t>"odstranění bet. dlažby 200/200, dle výk. výměr" 1,5</t>
  </si>
  <si>
    <t>Součet</t>
  </si>
  <si>
    <t>113107161</t>
  </si>
  <si>
    <t>Odstranění podkladu z kameniva drceného tl do 100 mm strojně pl přes 50 do 200 m2</t>
  </si>
  <si>
    <t>-334057769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</si>
  <si>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</si>
  <si>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"odstranění kce sjezdu/chodníku z ZD, dle výk. výměr" 79,29</t>
  </si>
  <si>
    <t>"odstranění bet.dlažby 500/500, dle výk. výměr" 4</t>
  </si>
  <si>
    <t>"odstranění bet.dlažby 200/200, dle výk. výměr" 1,5</t>
  </si>
  <si>
    <t>113107245</t>
  </si>
  <si>
    <t>Odstranění podkladu živičného tl přes 200 do 250 mm strojně pl přes 200 m2</t>
  </si>
  <si>
    <t>1322711370</t>
  </si>
  <si>
    <t>Odstranění podkladů nebo krytů strojně plochy jednotlivě přes 200 m2 s přemístěním hmot na skládku na vzdálenost do 20 m nebo s naložením na dopravní prostředek živičných, o tl. vrstvy přes 200 do 250 mm</t>
  </si>
  <si>
    <t>"odstranění kce vozovky z penetrace, dle výk. výměr" 263,08</t>
  </si>
  <si>
    <t>použije se do RS</t>
  </si>
  <si>
    <t>113107343</t>
  </si>
  <si>
    <t>Odstranění podkladu živičného tl přes 100 do 150 mm strojně pl do 50 m2</t>
  </si>
  <si>
    <t>-677661285</t>
  </si>
  <si>
    <t>Odstranění podkladů nebo krytů strojně plochy jednotlivě do 50 m2 s přemístěním hmot na skládku na vzdálenost do 3 m nebo s naložením na dopravní prostředek živičných, o tl. vrstvy přes 100 do 150 mm</t>
  </si>
  <si>
    <t>"odstranění nových AB vrstev pro var.a sign.pás ze ZD" 2,6</t>
  </si>
  <si>
    <t>převezme zhotovitel</t>
  </si>
  <si>
    <t>113154112</t>
  </si>
  <si>
    <t>Frézování živičného krytu tl 40 mm pruh š 0,5 m pl do 500 m2 bez překážek v trase</t>
  </si>
  <si>
    <t>590669120</t>
  </si>
  <si>
    <t>Frézování živičného podkladu nebo krytu s naložením na dopravní prostředek plochy do 500 m2 bez překážek v trase pruhu šířky do 0,5 m, tloušťky vrstvy 40 mm</t>
  </si>
  <si>
    <t>"uvažuje se pro povrch úpravu vozovky, dle výk. výměr" 2,01</t>
  </si>
  <si>
    <t>113202111</t>
  </si>
  <si>
    <t>Vytrhání obrub krajníků obrubníků stojatých</t>
  </si>
  <si>
    <t>m</t>
  </si>
  <si>
    <t>1045617037</t>
  </si>
  <si>
    <t>Vytrhání obrub s vybouráním lože, s přemístěním hmot na skládku na vzdálenost do 3 m nebo s naložením na dopravní prostředek z krajníků nebo obrubníků stojatých</t>
  </si>
  <si>
    <t>"Vytrhání betonových obrubníků silničních stojatých dle výk. výměr" 35,99</t>
  </si>
  <si>
    <t>113204111</t>
  </si>
  <si>
    <t>Vytrhání obrub záhonových</t>
  </si>
  <si>
    <t>2013620907</t>
  </si>
  <si>
    <t>Vytrhání obrub s vybouráním lože, s přemístěním hmot na skládku na vzdálenost do 3 m nebo s naložením na dopravní prostředek záhonových</t>
  </si>
  <si>
    <t>"Vytrhání betonových obrubníků parkovýchh dle výk. výměr" 17,35</t>
  </si>
  <si>
    <t>115101202</t>
  </si>
  <si>
    <t>Čerpání vody na dopravní výšku do 10 m průměrný přítok přes 500 do 1 000 l/min</t>
  </si>
  <si>
    <t>hod</t>
  </si>
  <si>
    <t>-1717818345</t>
  </si>
  <si>
    <t>Čerpání vody na dopravní výšku do 10 m s uvažovaným průměrným přítokem přes 500 do 1 000 l/min</t>
  </si>
  <si>
    <t xml:space="preserve">pro případ potřeby čerpání spodní vody </t>
  </si>
  <si>
    <t>"uvažuje se 30 prac. dní po 8 hod" 30*8</t>
  </si>
  <si>
    <t>121151123</t>
  </si>
  <si>
    <t>Sejmutí ornice plochy přes 500 m2 tl vrstvy do 200 mm strojně</t>
  </si>
  <si>
    <t>-579185262</t>
  </si>
  <si>
    <t>Sejmutí ornice strojně při souvislé ploše přes 500 m2, tl. vrstvy do 200 mm</t>
  </si>
  <si>
    <t>"odhumusování tl. 0.1 m dle výk. výměr" 1519,46</t>
  </si>
  <si>
    <t>"odhumusování tl. 0.2 m dle výk. výměr" 310,32</t>
  </si>
  <si>
    <t>121151115</t>
  </si>
  <si>
    <t>Sejmutí ornice plochy do 500 m2 tl vrstvy přes 250 do 300 mm strojně</t>
  </si>
  <si>
    <t>1798733903</t>
  </si>
  <si>
    <t>Sejmutí ornice strojně při souvislé ploše přes 100 do 500 m2, tl. vrstvy přes 250 do 300 mm</t>
  </si>
  <si>
    <t>"odhumusování tl. 0.3 m dle výk. výměr" 371,45</t>
  </si>
  <si>
    <t>122251106</t>
  </si>
  <si>
    <t>Odkopávky a prokopávky nezapažené v hornině třídy těžitelnosti I skupiny 3 objem do 5000 m3 strojně</t>
  </si>
  <si>
    <t>m3</t>
  </si>
  <si>
    <t>-328410005</t>
  </si>
  <si>
    <t>Odkopávky a prokopávky nezapažené strojně v hornině třídy těžitelnosti I skupiny 3 přes 1 000 do 5 000 m3</t>
  </si>
  <si>
    <t>"výkop pro nové konstrukce dle výk. výměr" 827,72</t>
  </si>
  <si>
    <t>"výkop pro výměnu zeminy dle výk. výměr" 814,76</t>
  </si>
  <si>
    <t>129001101</t>
  </si>
  <si>
    <t>Příplatek za ztížení odkopávky nebo prokopávky v blízkosti inženýrských sítí</t>
  </si>
  <si>
    <t>738686993</t>
  </si>
  <si>
    <t>Příplatek k cenám vykopávek za ztížení vykopávky v blízkosti podzemního vedení nebo výbušnin v horninách jakékoliv třídy</t>
  </si>
  <si>
    <t>"bere se cca 50% odkopávky" 1642,48*0,5</t>
  </si>
  <si>
    <t>132251103</t>
  </si>
  <si>
    <t>Hloubení rýh nezapažených š do 800 mm v hornině třídy těžitelnosti I skupiny 3 objem do 100 m3 strojně</t>
  </si>
  <si>
    <t>666211055</t>
  </si>
  <si>
    <t>Hloubení nezapažených rýh šířky do 800 mm strojně s urovnáním dna do předepsaného profilu a spádu v hornině třídy těžitelnosti I skupiny 3 přes 50 do 100 m3</t>
  </si>
  <si>
    <t>"pro drenáž DN100  š. 0.5, prům. hl. 0.5, délka dle výk. výměr" 0,5*0,5*398</t>
  </si>
  <si>
    <t>"pro drenáž DN150  š. 0.5, prům. hl. 0.5, délka dle výk. výměr" 0,5*0,5*97</t>
  </si>
  <si>
    <t>132254203</t>
  </si>
  <si>
    <t>Hloubení zapažených rýh š do 2000 mm v hornině třídy těžitelnosti I skupiny 3 objem do 100 m3</t>
  </si>
  <si>
    <t>-1599175315</t>
  </si>
  <si>
    <t>Hloubení zapažených rýh šířky přes 800 do 2 000 mm strojně s urovnáním dna do předepsaného profilu a spádu v hornině třídy těžitelnosti I skupiny 3 přes 50 do 100 m3</t>
  </si>
  <si>
    <t>výkop pro přípojky ul. vpustí  šířka rýhy 0,9 m</t>
  </si>
  <si>
    <t>"bere se prům. hl. 1,0 m pod plání " (4,2+37,3)*0,9*1,9</t>
  </si>
  <si>
    <t>16</t>
  </si>
  <si>
    <t>133254102</t>
  </si>
  <si>
    <t>Hloubení šachet zapažených v hornině třídy těžitelnosti I skupiny 3 objem do 50 m3</t>
  </si>
  <si>
    <t>-448183291</t>
  </si>
  <si>
    <t>Hloubení zapažených šachet strojně v hornině třídy těžitelnosti I skupiny 3 přes 20 do 50 m3</t>
  </si>
  <si>
    <t>"pro jednoduché ul. vpusti, půdor. 1,2x1,2m, cca hl. 1,9m pod plání " 1,2*1,2*1,9*7</t>
  </si>
  <si>
    <t>"pro dren. šachty, půdor. 1,4x1,4m, cca hl. 1,0m pod plání " 1,4*1,4*1,0*3</t>
  </si>
  <si>
    <t>17</t>
  </si>
  <si>
    <t>151101101</t>
  </si>
  <si>
    <t>Zřízení příložného pažení a rozepření stěn rýh hl do 2 m</t>
  </si>
  <si>
    <t>-1558145004</t>
  </si>
  <si>
    <t>Zřízení pažení a rozepření stěn rýh pro podzemní vedení příložné pro jakoukoliv mezerovitost, hloubky do 2 m</t>
  </si>
  <si>
    <t>"Pro šachty uličních vpustí pod plání" 1,2*4*1,9*7</t>
  </si>
  <si>
    <t>18</t>
  </si>
  <si>
    <t>151101111</t>
  </si>
  <si>
    <t>Odstranění příložného pažení a rozepření stěn rýh hl do 2 m</t>
  </si>
  <si>
    <t>-240507331</t>
  </si>
  <si>
    <t>Odstranění pažení a rozepření stěn rýh pro podzemní vedení s uložením materiálu na vzdálenost do 3 m od kraje výkopu příložné, hloubky do 2 m</t>
  </si>
  <si>
    <t>"dle zřízení" 63,84</t>
  </si>
  <si>
    <t>19</t>
  </si>
  <si>
    <t>162551108</t>
  </si>
  <si>
    <t>Vodorovné přemístění přes 2 500 do 3000 m výkopku/sypaniny z horniny třídy těžitelnosti I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</si>
  <si>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</si>
  <si>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</si>
  <si>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přebytečná ornice na deponii stavebníka do 3 km</t>
  </si>
  <si>
    <t>(1519,46*0,1+310,32*0,2+371,45*0,3)-(564,79*0,1+29,67*0,1)</t>
  </si>
  <si>
    <t>20</t>
  </si>
  <si>
    <t>162751117</t>
  </si>
  <si>
    <t>Vodorovné přemístění přes 9 000 do 10000 m výkopku/sypaniny z horniny třídy těžitelnosti I skupiny 1 až 3</t>
  </si>
  <si>
    <t>-476592062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</si>
  <si>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</si>
  <si>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přebytečná zemina z výkopů, </t>
  </si>
  <si>
    <t>uvažován odvoz na recyklační centrum do 21 km</t>
  </si>
  <si>
    <t>"odkopávka" 1642,48</t>
  </si>
  <si>
    <t>"rýhy" 123,75+70,965</t>
  </si>
  <si>
    <t>"šachty" 25,032</t>
  </si>
  <si>
    <t>"odečte se zásyp" -68,472</t>
  </si>
  <si>
    <t>"odečte se dod. násyp" -60,93</t>
  </si>
  <si>
    <t>162751119</t>
  </si>
  <si>
    <t>Příplatek k vodorovnému přemístění výkopku/sypaniny z horniny třídy těžitelnosti I skupiny 1 až 3 ZKD 1000 m přes 10000 m</t>
  </si>
  <si>
    <t>1330613470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</si>
  <si>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</si>
  <si>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"dle přemístění" 1732,825*(21-10)</t>
  </si>
  <si>
    <t>22</t>
  </si>
  <si>
    <t>171201231</t>
  </si>
  <si>
    <t>Poplatek za uložení zeminy a kamení na recyklační skládce (skládkovné) kód odpadu 17 05 04</t>
  </si>
  <si>
    <t>t</t>
  </si>
  <si>
    <t>1855243398</t>
  </si>
  <si>
    <t>Poplatek za uložení stavebního odpadu na recyklační skládce (skládkovné) zeminy a kamení zatříděného do Katalogu odpadů pod kódem 17 05 04</t>
  </si>
  <si>
    <t>"přebytečná zemina dle přepravy" 1732,825*1,8</t>
  </si>
  <si>
    <t>23</t>
  </si>
  <si>
    <t>171152112</t>
  </si>
  <si>
    <t>Uložení sypaniny z hornin nesoudržných a sypkých do násypů zhutněných mimo aktivní zónu silnic a dálnic</t>
  </si>
  <si>
    <t>-1151528357</t>
  </si>
  <si>
    <t>Uložení sypaniny do zhutněných násypů pro silnice, dálnice a letiště s rozprostřením sypaniny ve vrstvách, s hrubým urovnáním a uzavřením povrchu násypu z hornin nesoudržných sypkých mimo aktivní zónu</t>
  </si>
  <si>
    <t>"pro dodatečný násyp dle výk. výměr" 60,93</t>
  </si>
  <si>
    <t>využije se vhodná zemina z výkopů</t>
  </si>
  <si>
    <t>24</t>
  </si>
  <si>
    <t>171152111</t>
  </si>
  <si>
    <t>Uložení sypaniny z hornin nesoudržných a sypkých do násypů zhutněných v aktivní zóně silnic a dálnic</t>
  </si>
  <si>
    <t>-2142317063</t>
  </si>
  <si>
    <t>Uložení sypaniny do zhutněných násypů pro silnice, dálnice a letiště s rozprostřením sypaniny ve vrstvách, s hrubým urovnáním a uzavřením povrchu násypu z hornin nesoudržných sypkých v aktivní zóně</t>
  </si>
  <si>
    <t>"násyp, dle výk.výměr" 11,36</t>
  </si>
  <si>
    <t>"násyp výměny zeminy AZ, tl.400 mm, dle výk.výměr" 1793,11*0,4</t>
  </si>
  <si>
    <t>25</t>
  </si>
  <si>
    <t>M</t>
  </si>
  <si>
    <t>583442290</t>
  </si>
  <si>
    <t>štěrkodrť frakce 0/125</t>
  </si>
  <si>
    <t>1535309411</t>
  </si>
  <si>
    <t>Vhodná nenamrzavá zemina do aktivní zóny dle ČSN 736133</t>
  </si>
  <si>
    <t>"materiál pro násyp a výměnu zeminy, dle uložení" 728,604*2,0</t>
  </si>
  <si>
    <t>vykazovat dle skutečnosti</t>
  </si>
  <si>
    <t>26</t>
  </si>
  <si>
    <t>174101101</t>
  </si>
  <si>
    <t>Zásyp jam, šachet rýh nebo kolem objektů sypaninou se zhutněním</t>
  </si>
  <si>
    <t>100568210</t>
  </si>
  <si>
    <t>Zásyp sypaninou z jakékoliv horniny strojně s uložením výkopku ve vrstvách se zhutněním jam, šachet, rýh nebo kolem objektů v těchto vykopávkách</t>
  </si>
  <si>
    <t>"výkop rýh do pro přípojky" 70,965</t>
  </si>
  <si>
    <t>"výkop šachet" 25,032</t>
  </si>
  <si>
    <t>"odečte se obsyp přípojek vč. potrubí" -18,524</t>
  </si>
  <si>
    <t xml:space="preserve">odečte se zemina vytlačená tělesy ul. vpustí </t>
  </si>
  <si>
    <t>-0,3*0,3*3,14*1,9*7</t>
  </si>
  <si>
    <t>odečte se zemina vytlačená tělesy dren. šachet</t>
  </si>
  <si>
    <t>-0,4*0,4*3,14*1,0*3</t>
  </si>
  <si>
    <t>odečte se lože pro potrubí</t>
  </si>
  <si>
    <t>-0,9*0,1*(4,2+37,3)</t>
  </si>
  <si>
    <t>27</t>
  </si>
  <si>
    <t>175151101</t>
  </si>
  <si>
    <t>Obsypání potrubí strojně sypaninou bez prohození, uloženou do 3 m</t>
  </si>
  <si>
    <t>-472783130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</si>
  <si>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</si>
  <si>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přípojky do výšky 0,3 m nad povrch potrubí</t>
  </si>
  <si>
    <t>"De160" (0,16+0,3)*0,9*4,2</t>
  </si>
  <si>
    <t>"De200" (0,20+0,3)*0,9*37,3</t>
  </si>
  <si>
    <t>Mezisoučet</t>
  </si>
  <si>
    <t>odečte se zemina vytlačená potrubím</t>
  </si>
  <si>
    <t>"De160" -(0,08*0,08)*3,14*4,2</t>
  </si>
  <si>
    <t>"De200" -(0,1*0,1)*3,14*37,3</t>
  </si>
  <si>
    <t>28</t>
  </si>
  <si>
    <t>58331351</t>
  </si>
  <si>
    <t>kamenivo těžené drobné frakce 0/4</t>
  </si>
  <si>
    <t>-1644726491</t>
  </si>
  <si>
    <t>"pro obsyp, cca 2,0 t/m3" 17,269*2,0</t>
  </si>
  <si>
    <t>29</t>
  </si>
  <si>
    <t>181351113</t>
  </si>
  <si>
    <t>Rozprostření ornice tl vrstvy do 200 mm pl přes 500 m2 v rovině nebo ve svahu do 1:5 strojně</t>
  </si>
  <si>
    <t>590308626</t>
  </si>
  <si>
    <t>Rozprostření a urovnání ornice v rovině nebo ve svahu sklonu do 1:5 strojně při souvislé ploše přes 500 m2, tl. vrstvy do 200 mm</t>
  </si>
  <si>
    <t>"ohumusování v rovině tl.100 mm dle výk. výměr" 564,79</t>
  </si>
  <si>
    <t>30</t>
  </si>
  <si>
    <t>182201101</t>
  </si>
  <si>
    <t>Svahování násypů strojně</t>
  </si>
  <si>
    <t>1061559051</t>
  </si>
  <si>
    <t>Svahování trvalých svahů do projektovaných profilů strojně s potřebným přemístěním výkopku při svahování násypů v jakékoliv hornině</t>
  </si>
  <si>
    <t>"dle ohumusování ve svahu, dle výk.výměr" 29,67</t>
  </si>
  <si>
    <t>31</t>
  </si>
  <si>
    <t>182351023</t>
  </si>
  <si>
    <t>Rozprostření ornice pl do 100 m2 ve svahu přes 1:5 tl vrstvy do 200 mm strojně</t>
  </si>
  <si>
    <t>-1822474118</t>
  </si>
  <si>
    <t>Rozprostření a urovnání ornice ve svahu sklonu přes 1:5 strojně při souvislé ploše do 100 m2, tl. vrstvy do 200 mm</t>
  </si>
  <si>
    <t>"ohumusování ve svahu tl.100 mm dle výk. výměr" 29,67</t>
  </si>
  <si>
    <t>32</t>
  </si>
  <si>
    <t>181411131</t>
  </si>
  <si>
    <t>Založení parkového trávníku výsevem pl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</si>
  <si>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</si>
  <si>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</si>
  <si>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 564,79</t>
  </si>
  <si>
    <t>33</t>
  </si>
  <si>
    <t>181411132</t>
  </si>
  <si>
    <t>Založení parkového trávníku výsevem pl do 1000 m2 ve svahu přes 1:5 do 1:2</t>
  </si>
  <si>
    <t>1926804513</t>
  </si>
  <si>
    <t>Založení trávníku na půdě předem připravené plochy do 1000 m2 výsevem včetně utažení parkového na svahu přes 1:5 do 1:2</t>
  </si>
  <si>
    <t>"dle ohumusování ve svahu dle výk. výměr" 29,67</t>
  </si>
  <si>
    <t>34</t>
  </si>
  <si>
    <t>00572410</t>
  </si>
  <si>
    <t>osivo směs travní parková</t>
  </si>
  <si>
    <t>kg</t>
  </si>
  <si>
    <t>-1124438157</t>
  </si>
  <si>
    <t>dle ohumusování dle výk. výměr, cca 0.03 kg/m2</t>
  </si>
  <si>
    <t>(564,79+29,67)*0,03</t>
  </si>
  <si>
    <t>35</t>
  </si>
  <si>
    <t>181951111</t>
  </si>
  <si>
    <t>Úprava pláně v hornině třídy těžitelnosti I skupiny 1 až 3 bez zhutnění strojně</t>
  </si>
  <si>
    <t>2100996507</t>
  </si>
  <si>
    <t>Úprava pláně vyrovnáním výškových rozdílů strojně v hornině třídy těžitelnosti I, skupiny 1 až 3 bez zhutnění</t>
  </si>
  <si>
    <t>"uvažuje se pro plochy ohumusování v rovině dle výk. výměr" 564,67</t>
  </si>
  <si>
    <t>36</t>
  </si>
  <si>
    <t>181951112</t>
  </si>
  <si>
    <t>Úprava pláně v hornině třídy těžitelnosti I skupiny 1 až 3 se zhutněním strojně</t>
  </si>
  <si>
    <t>-746915973</t>
  </si>
  <si>
    <t>Úprava pláně vyrovnáním výškových rozdílů strojně v hornině třídy těžitelnosti I, skupiny 1 až 3 se zhutněním</t>
  </si>
  <si>
    <t>"plocha  parapláně, dle výk. výměr" 1793,11</t>
  </si>
  <si>
    <t>"plocha pláně, dle výk. výměr" 2036,89</t>
  </si>
  <si>
    <t>37</t>
  </si>
  <si>
    <t>183111312</t>
  </si>
  <si>
    <t>Jamky pro výsadbu s výměnou 100 % půdy zeminy skupiny 1 až 4 obj přes 0,002 do 0,005 m3 v rovině a svahu do 1:5</t>
  </si>
  <si>
    <t>kus</t>
  </si>
  <si>
    <t>1183688012</t>
  </si>
  <si>
    <t>Hloubení jamek pro vysazování rostlin v zemině skupiny 1 až 4 s výměnou půdy z 100% v rovině nebo na svahu do 1:5, objemu přes 0,002 do 0,005 m3</t>
  </si>
  <si>
    <t>uvažovat jamky 0.005 m3 pro přesazované stromy</t>
  </si>
  <si>
    <t>do míst dle určení stavebníka</t>
  </si>
  <si>
    <t>"dle výk.výměr" 3</t>
  </si>
  <si>
    <t>38</t>
  </si>
  <si>
    <t>10321100</t>
  </si>
  <si>
    <t>zahradní substrát pro výsadbu VL</t>
  </si>
  <si>
    <t>-1819462420</t>
  </si>
  <si>
    <t>"dle jamek" 0,005*3</t>
  </si>
  <si>
    <t>39</t>
  </si>
  <si>
    <t>184102117</t>
  </si>
  <si>
    <t>Výsadba dřeviny s balem D přes 0,8 do 1 m do jamky se zalitím v rovině a svahu do 1:5</t>
  </si>
  <si>
    <t>1595818766</t>
  </si>
  <si>
    <t>Výsadba dřeviny s balem do předem vyhloubené jamky se zalitím v rovině nebo na svahu do 1:5, při průměru balu přes 800 do 1000 mm</t>
  </si>
  <si>
    <t>"pro přesazované stromy dle výk. výměr" 3</t>
  </si>
  <si>
    <t>včetně patřičného zalévání po přesazení</t>
  </si>
  <si>
    <t>40</t>
  </si>
  <si>
    <t>184215133</t>
  </si>
  <si>
    <t>Ukotvení kmene dřevin v rovině nebo na svahu do 1:5 třemi kůly D do 0,1 m dl přes 2 do 3 m</t>
  </si>
  <si>
    <t>1043945056</t>
  </si>
  <si>
    <t>Ukotvení dřeviny kůly v rovině nebo na svahu do 1:5 třemi kůly, délky přes 2 do 3 m</t>
  </si>
  <si>
    <t>41</t>
  </si>
  <si>
    <t>60591257</t>
  </si>
  <si>
    <t>kůl vyvazovací dřevěný impregnovaný D 8cm dl 3m</t>
  </si>
  <si>
    <t>-427746350</t>
  </si>
  <si>
    <t>"pro přesazované stromy, 3ks" 3*3</t>
  </si>
  <si>
    <t>42</t>
  </si>
  <si>
    <t>184401112</t>
  </si>
  <si>
    <t>Příprava dřevin k přesazení bez výměny půdy s vyhnojením s balem D přes 0,8 do 1 m v rovině a svahu do 1:5</t>
  </si>
  <si>
    <t>218506480</t>
  </si>
  <si>
    <t>Příprava dřeviny k přesazení v rovině nebo na svahu do 1:5 s balem, při průměru balu přes 0,8 do 1 m</t>
  </si>
  <si>
    <t>včetně prolití před přesazením</t>
  </si>
  <si>
    <t>43</t>
  </si>
  <si>
    <t>184501121</t>
  </si>
  <si>
    <t>Zhotovení obalu z juty v jedné vrstvě v rovině a svahu do 1:5</t>
  </si>
  <si>
    <t>1019966206</t>
  </si>
  <si>
    <t>Zhotovení obalu kmene a spodních částí větví stromu z juty v jedné vrstvě v rovině nebo na svahu do 1:5</t>
  </si>
  <si>
    <t>"bere se cca 0,3 m2 na přesazované stromy" 3*0,3</t>
  </si>
  <si>
    <t>44</t>
  </si>
  <si>
    <t>184502115</t>
  </si>
  <si>
    <t>Vyzvednutí dřeviny k přesazení s balem D přes 0,8 do 1,0 m v rovině a svahu do 1:5</t>
  </si>
  <si>
    <t>451307708</t>
  </si>
  <si>
    <t>Vyzvednutí dřeviny k přesazení s balem v rovině nebo na svahu do 1:5, při průměru balu přes 800 do 1000 mm</t>
  </si>
  <si>
    <t>45</t>
  </si>
  <si>
    <t>184801121</t>
  </si>
  <si>
    <t>Ošetřování vysazených dřevin soliterních v rovině a svahu do 1:5</t>
  </si>
  <si>
    <t>-9376275</t>
  </si>
  <si>
    <t>Ošetření vysazených dřevin solitérních v rovině nebo na svahu do 1:5</t>
  </si>
  <si>
    <t>"ochranný nátěr kmenů stromů proti korní spále" 3</t>
  </si>
  <si>
    <t>46</t>
  </si>
  <si>
    <t>184818234</t>
  </si>
  <si>
    <t>Ochrana kmene průměru přes 700 do 900 mm bedněním výšky do 2 m</t>
  </si>
  <si>
    <t>-810750252</t>
  </si>
  <si>
    <t>Ochrana kmene bedněním před poškozením stavebním provozem zřízení včetně odstranění výšky bednění do 2 m průměru kmene přes 700 do 900 mm</t>
  </si>
  <si>
    <t>"ochrana před poškozením kmene v blízkosti stavby" 1</t>
  </si>
  <si>
    <t>47</t>
  </si>
  <si>
    <t>184818239</t>
  </si>
  <si>
    <t>Ochrana kmene průměru přes 1100 mm průměru kmene při výšce bednění do 2 m</t>
  </si>
  <si>
    <t>-950105332</t>
  </si>
  <si>
    <t>Ochrana kmene bedněním před poškozením stavebním provozem zřízení včetně odstranění výšky bednění do 2 m průměru kmene přes 1100 mm</t>
  </si>
  <si>
    <t>48</t>
  </si>
  <si>
    <t>184911431</t>
  </si>
  <si>
    <t>Mulčování rostlin kůrou tl přes 0,1 do 0,15 m v rovině a svahu do 1:5</t>
  </si>
  <si>
    <t>2072718452</t>
  </si>
  <si>
    <t>Mulčování vysazených rostlin mulčovací kůrou, tl. přes 100 do 150 mm v rovině nebo na svahu do 1:5</t>
  </si>
  <si>
    <t>"pro přesasazované stromy cca 1,0 m2" 1,0*3</t>
  </si>
  <si>
    <t>49</t>
  </si>
  <si>
    <t>103911000</t>
  </si>
  <si>
    <t>kůra mulčovací VL</t>
  </si>
  <si>
    <t>-417003087</t>
  </si>
  <si>
    <t>"dle mulčování" 3*0,15</t>
  </si>
  <si>
    <t>50</t>
  </si>
  <si>
    <t>185804312</t>
  </si>
  <si>
    <t>Zalití rostlin vodou plocha přes 20 m2</t>
  </si>
  <si>
    <t>458163185</t>
  </si>
  <si>
    <t>Zalití rostlin vodou plochy záhonů jednotlivě přes 20 m2</t>
  </si>
  <si>
    <t>uvažuje se 10x po 10 l na 1 m2 travnatých ploch</t>
  </si>
  <si>
    <t>(564,79+29,67)*10*10*0,001</t>
  </si>
  <si>
    <t>Zakládání</t>
  </si>
  <si>
    <t>51</t>
  </si>
  <si>
    <t>211561111</t>
  </si>
  <si>
    <t>Výplň odvodňovacích žeber nebo trativodů kamenivem hrubým drceným frakce 4 až 16 mm</t>
  </si>
  <si>
    <t>1327113568</t>
  </si>
  <si>
    <t>Výplň kamenivem do rýh odvodňovacích žeber nebo trativodů bez zhutnění, s úpravou povrchu výplně kamenivem hrubým drceným frakce 4 až 16 mm</t>
  </si>
  <si>
    <t>"pro DN100, uvažovaná fr.8/16, dle výk.výměr" 0,5*0,5*398,2</t>
  </si>
  <si>
    <t>uvažuje se výplň drenážních žeber nezapočtená v pol. č. 212752101</t>
  </si>
  <si>
    <t>"odečte se obsyp započtený v pol. č. 212752101, 0.1 m3/m" -398,2*0,1</t>
  </si>
  <si>
    <t>"pro drenážní příkop DN150, uvažována fr.8/16 pro obsyp do v.0,3, dle výk.výměr" 0,5*0,3*97</t>
  </si>
  <si>
    <t>uvažuje se výplň drenážních žeber nezapočtená v pol. č. 212752102</t>
  </si>
  <si>
    <t>"odečte se obsyp započtený v pol. č. 212752101, 0.1 m3/m" -97*0,1</t>
  </si>
  <si>
    <t>52</t>
  </si>
  <si>
    <t>211531111</t>
  </si>
  <si>
    <t>Výplň odvodňovacích žeber nebo trativodů kamenivem hrubým drceným frakce 16 až 63 mm</t>
  </si>
  <si>
    <t>-1617310354</t>
  </si>
  <si>
    <t>Výplň kamenivem do rýh odvodňovacích žeber nebo trativodů bez zhutnění, s úpravou povrchu výplně kamenivem hrubým drceným frakce 16 až 63 mm</t>
  </si>
  <si>
    <t>"pro DN150, uvažována fr.22/32 32/63 pro zásyp drenážmího příkopu profilu 0,36m2, dl.97m" 0,36*97</t>
  </si>
  <si>
    <t>53</t>
  </si>
  <si>
    <t>211971121</t>
  </si>
  <si>
    <t>Zřízení opláštění žeber nebo trativodů geotextilií v rýze nebo zářezu sklonu přes 1:2 š do 2,5 m</t>
  </si>
  <si>
    <t>1715589904</t>
  </si>
  <si>
    <t>Zřízení opláštění výplně z geotextilie odvodňovacích žeber nebo trativodů v rýze nebo zářezu se stěnami svislými nebo šikmými o sklonu přes 1:2 při rozvinuté šířce opláštění do 2,5 m</t>
  </si>
  <si>
    <t>"opláštění v drenážním příkopu, separační geotextílie" (0,5+0,5+0,5)*97</t>
  </si>
  <si>
    <t>"opláštění v drenážním příkopu, vodopropustná geotextílie, š.1,0m" 1*97</t>
  </si>
  <si>
    <t>54</t>
  </si>
  <si>
    <t>69311080</t>
  </si>
  <si>
    <t>geotextilie netkaná separační, ochranná, filtrační, drenážní PES 200g/m2</t>
  </si>
  <si>
    <t>1597839986</t>
  </si>
  <si>
    <t>242,5*1,1845 'Přepočtené koeficientem množství</t>
  </si>
  <si>
    <t>55</t>
  </si>
  <si>
    <t>212752101</t>
  </si>
  <si>
    <t>Trativod z drenážních trubek korugovaných PE-HD SN 4 perforace 360° včetně lože otevřený výkop DN 100 pro liniové stavby</t>
  </si>
  <si>
    <t>433983656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</si>
  <si>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</si>
  <si>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"drenáž dle výk.výměr" 398,2</t>
  </si>
  <si>
    <t>součástí položky je obsyp kamenivem v množstí 0.1m3/m</t>
  </si>
  <si>
    <t>56</t>
  </si>
  <si>
    <t>212752102</t>
  </si>
  <si>
    <t>Trativod z drenážních trubek korugovaných PE-HD SN 4 perforace 360° včetně lože otevřený výkop DN 150 pro liniové stavby</t>
  </si>
  <si>
    <t>-2026396495</t>
  </si>
  <si>
    <t>Trativody z drenážních trubek pro liniové stavby a komunikace se zřízením štěrkového lože pod trubky a s jejich obsypem v otevřeném výkopu trubka korugovaná sendvičová PE-HD SN 4 celoperforovaná 360° DN 150</t>
  </si>
  <si>
    <t>"drenáž dle výk.výměr" 97</t>
  </si>
  <si>
    <t>Vodorovné konstrukce</t>
  </si>
  <si>
    <t>57</t>
  </si>
  <si>
    <t>451572111</t>
  </si>
  <si>
    <t>Lože pod potrubí otevřený výkop z kameniva drobného těženého</t>
  </si>
  <si>
    <t>1178178458</t>
  </si>
  <si>
    <t>Lože pod potrubí, stoky a drobné objekty v otevřeném výkopu z kameniva drobného těženého 0 až 4 mm</t>
  </si>
  <si>
    <t>pod přípojky dle výkazu výměr</t>
  </si>
  <si>
    <t>"kubatura" 0,9*0,1*(4,2+37,3)</t>
  </si>
  <si>
    <t>58</t>
  </si>
  <si>
    <t>452112122</t>
  </si>
  <si>
    <t>Osazení betonových prstenců nebo rámů v přes 100 do 200 mm pod poklopy a mříže</t>
  </si>
  <si>
    <t>1430797421</t>
  </si>
  <si>
    <t>Osazení betonových dílců prstenců nebo rámů pod poklopy a mříže, výšky přes 100 do 200 mm</t>
  </si>
  <si>
    <t>pro nové uliční vpusti</t>
  </si>
  <si>
    <t>"dle výk. výměr" 7</t>
  </si>
  <si>
    <t>59</t>
  </si>
  <si>
    <t>592238640</t>
  </si>
  <si>
    <t>prstenec pro uliční vpusť vyrovnávací betonový 390x60x130mm</t>
  </si>
  <si>
    <t>-1026569966</t>
  </si>
  <si>
    <t>"dle osazení" 7</t>
  </si>
  <si>
    <t>60</t>
  </si>
  <si>
    <t>464511111</t>
  </si>
  <si>
    <t>Pohoz z lomového kamene neupraveného tříděného z terénu</t>
  </si>
  <si>
    <t>53615856</t>
  </si>
  <si>
    <t>Pohoz dna nebo svahů jakékoliv tloušťky z lomového kamene neupraveného tříděného z terénu</t>
  </si>
  <si>
    <t>"úprava dna Mlýnské stoky kamenným pohozem tl. 0,35 m, dle výk.výměr" 0,35*2,2</t>
  </si>
  <si>
    <t>Komunikace pozemní</t>
  </si>
  <si>
    <t>61</t>
  </si>
  <si>
    <t>564851111</t>
  </si>
  <si>
    <t>Podklad ze štěrkodrtě ŠD plochy přes 100 m2 tl 150 mm</t>
  </si>
  <si>
    <t>2005973031</t>
  </si>
  <si>
    <t>Podklad ze štěrkodrti ŠD s rozprostřením a zhutněním plochy přes 100 m2, po zhutnění tl. 150 mm</t>
  </si>
  <si>
    <t>Pro konstrukci  v tl. min 150 mm, ŠDa 0/32, ochranná vrstva</t>
  </si>
  <si>
    <t>"pro kci vozovky tl.410 mm, dle výk. výměr" 1347,7</t>
  </si>
  <si>
    <t>62</t>
  </si>
  <si>
    <t>564851112</t>
  </si>
  <si>
    <t>Podklad ze štěrkodrtě ŠD plochy přes 100 m2 tl 160 mm</t>
  </si>
  <si>
    <t>-862984928</t>
  </si>
  <si>
    <t>Podklad ze štěrkodrti ŠD s rozprostřením a zhutněním plochy přes 100 m2, po zhutnění tl. 160 mm</t>
  </si>
  <si>
    <t>Pro konstrukci  v tl. min 150 mm, prům 160 mm, ŠDa 0/63</t>
  </si>
  <si>
    <t>"pro kci vozovky RS, dle výk. výměr" 395,26</t>
  </si>
  <si>
    <t>"pro kci rampy, dle výk. výměr" 17,4</t>
  </si>
  <si>
    <t>63</t>
  </si>
  <si>
    <t>564861111</t>
  </si>
  <si>
    <t>Podklad ze štěrkodrtě ŠD plochy přes 100 m2 tl 200 mm</t>
  </si>
  <si>
    <t>972216882</t>
  </si>
  <si>
    <t>Podklad ze štěrkodrti ŠD s rozprostřením a zhutněním plochy přes 100 m2, po zhutnění tl. 200 mm</t>
  </si>
  <si>
    <t>Pro konstrukci  v tl. min 150 mm, prům 200 mm, ŠDa 0/32, ochranná vrstva</t>
  </si>
  <si>
    <t>"pro kci podélné parkovací plochy, dle výk. výměr" 57,7</t>
  </si>
  <si>
    <t>64</t>
  </si>
  <si>
    <t>564861112</t>
  </si>
  <si>
    <t>Podklad ze štěrkodrtě ŠD plochy přes 100 m2 tl 210 mm</t>
  </si>
  <si>
    <t>1334336039</t>
  </si>
  <si>
    <t>Podklad ze štěrkodrti ŠD s rozprostřením a zhutněním plochy přes 100 m2, po zhutnění tl. 210 mm</t>
  </si>
  <si>
    <t>Pro konstrukci  v tl. min 200 mm, prům 210 mm, ŠDa 0/32, ochranná vrstva</t>
  </si>
  <si>
    <t>"pro kci chodníku/vjezdu dle výk. výměr" 795,08</t>
  </si>
  <si>
    <t>65</t>
  </si>
  <si>
    <t>564861115</t>
  </si>
  <si>
    <t>Podklad ze štěrkodrtě ŠD plochy přes 100 m2 tl 240 mm</t>
  </si>
  <si>
    <t>-494061650</t>
  </si>
  <si>
    <t>Podklad ze štěrkodrti ŠD s rozprostřením a zhutněním plochy přes 100 m2, po zhutnění tl. 240 mm</t>
  </si>
  <si>
    <t>"pro kci podélné kolmé plochy, dle výk. výměr" 43,7</t>
  </si>
  <si>
    <t>"rozšíření plochy o 0,6+0,4m na délce 13,5" 13,5*(0,6+0,4)</t>
  </si>
  <si>
    <t>66</t>
  </si>
  <si>
    <t>565155121</t>
  </si>
  <si>
    <t>Asfaltový beton vrstva podkladní ACP 16 (obalované kamenivo OKS) tl 70 mm š přes 3 m</t>
  </si>
  <si>
    <t>-1558929082</t>
  </si>
  <si>
    <t>Asfaltový beton vrstva podkladní ACP 16 (obalované kamenivo střednězrnné - OKS) s rozprostřením a zhutněním v pruhu šířky přes 3 m, po zhutnění tl. 70 mm</t>
  </si>
  <si>
    <t>uvažováno ACP16+, tl. 70 mm</t>
  </si>
  <si>
    <t>67</t>
  </si>
  <si>
    <t>567521111</t>
  </si>
  <si>
    <t>Recyklace podkladu za studena na místě - rozpojení a reprofilace tl přes 150 do 200 mm do 1000 m2</t>
  </si>
  <si>
    <t>1954963406</t>
  </si>
  <si>
    <t>Recyklace podkladní vrstvy za studena na místě rozpojení a reprofilace podkladu s hutněním plochy do 1 000 m2, tloušťky přes 150 do 200 mm</t>
  </si>
  <si>
    <t>uvažuje se rozfrézování, odvoz na deponii, zpětné rozprostření, reprofilace a hutnění</t>
  </si>
  <si>
    <t>přeprava na deponii a zpět vykazována samostatně</t>
  </si>
  <si>
    <t>chybějící materiál pro RS bude nakoupen nový, uvažovat ŠD 0/32</t>
  </si>
  <si>
    <t>"RS tl. 0.2 m, nová kce vozovky dle výk. výměr" 395,26</t>
  </si>
  <si>
    <t>68</t>
  </si>
  <si>
    <t>567522124</t>
  </si>
  <si>
    <t>Recyklace podkladu za studena na místě - promísení s pojivem, kamenivem tl přes 180 do 200 mm pl přes 1000 do 3000 m2</t>
  </si>
  <si>
    <t>113115251</t>
  </si>
  <si>
    <t>Recyklace podkladní vrstvy za studena na místě promísení rozpojené směsi s kamenivem a pojivem (materiál ve specifikaci) s rozhrnutím, zhutněním a vlhčením plochy přes 1 000 do 3 000 m2, tloušťky po zhutnění přes 180 do 200 mm</t>
  </si>
  <si>
    <t>Včetně zřízení zkušebního úseku, stanovení a ověření receptury,</t>
  </si>
  <si>
    <t>Včetně ověření dosažených vlastností hotové kompletní úpravy recyklace za studena.</t>
  </si>
  <si>
    <t>69</t>
  </si>
  <si>
    <t>58344171</t>
  </si>
  <si>
    <t>štěrkodrť frakce 0/32</t>
  </si>
  <si>
    <t>-1313604563</t>
  </si>
  <si>
    <t>chybějící kamenivo do RS, ŠD 0/32</t>
  </si>
  <si>
    <t>"kubatura" ((395,26*0,2)-(263,08*0,22))*2,0</t>
  </si>
  <si>
    <t>70</t>
  </si>
  <si>
    <t>58521130</t>
  </si>
  <si>
    <t>cement portlandský CEM I 42,5MPa</t>
  </si>
  <si>
    <t>-1156574822</t>
  </si>
  <si>
    <t>"pro recyklaci v uvažovaném množství 5%" 395,26*0,2*2,2*0,05</t>
  </si>
  <si>
    <t>71</t>
  </si>
  <si>
    <t>11162540</t>
  </si>
  <si>
    <t>emulze asfaltová obalovací pro použití za studena</t>
  </si>
  <si>
    <t>198812527</t>
  </si>
  <si>
    <t>emulze silniční KATEBIT PS/SN bal.190 kg</t>
  </si>
  <si>
    <t>"pro recyklaci v uvažovaném množství 4%" 395,26*0,2*2,2*0,04</t>
  </si>
  <si>
    <t>72</t>
  </si>
  <si>
    <t>567921111</t>
  </si>
  <si>
    <t>Podklad z mezerovitého betonu MCB tl 120 mm</t>
  </si>
  <si>
    <t>-1923257759</t>
  </si>
  <si>
    <t>Podklad z mezerovitého betonu MCB tl. 120 mm</t>
  </si>
  <si>
    <t>mezerovitý beton MCB, tl. 120 mm</t>
  </si>
  <si>
    <t>"pro kci parkoviště dle výk. výměr" 101,40</t>
  </si>
  <si>
    <t>73</t>
  </si>
  <si>
    <t>569831111</t>
  </si>
  <si>
    <t>Zpevnění krajnic štěrkodrtí tl 100 mm</t>
  </si>
  <si>
    <t>1588280121</t>
  </si>
  <si>
    <t>Zpevnění krajnic nebo komunikací pro pěší s rozprostřením a zhutněním, po zhutnění štěrkodrtí tl. 100 mm</t>
  </si>
  <si>
    <t>"úprava terénu vrstvou ŠD tl.100, dle výk výměr" 88,19</t>
  </si>
  <si>
    <t>"filtrační vrstva drenážního příkopu,fr.4/8 a 8/16, tl.100, š.1,0m, dl. 97" 1*97</t>
  </si>
  <si>
    <t>74</t>
  </si>
  <si>
    <t>569851111</t>
  </si>
  <si>
    <t>Zpevnění krajnic štěrkodrtí tl 150 mm</t>
  </si>
  <si>
    <t>1553075425</t>
  </si>
  <si>
    <t>Zpevnění krajnic nebo komunikací pro pěší s rozprostřením a zhutněním, po zhutnění štěrkodrtí tl. 150 mm</t>
  </si>
  <si>
    <t>"úprava pěšiny vrstvou ŠD tl.150, dle výk výměr" 12,21</t>
  </si>
  <si>
    <t>75</t>
  </si>
  <si>
    <t>572340111</t>
  </si>
  <si>
    <t>Vyspravení krytu komunikací po překopech pl do 15 m2 asfaltovým betonem ACO (AB) tl přes 30 do 50 mm</t>
  </si>
  <si>
    <t>1434588519</t>
  </si>
  <si>
    <t>Vyspravení krytu komunikací po překopech inženýrských sítí plochy do 15 m2 asfaltovým betonem ACO (AB), po zhutnění tl. přes 30 do 50 mm</t>
  </si>
  <si>
    <t>pro povrch. úpravu st. vozovky, ACO 11 tl. 40 mm</t>
  </si>
  <si>
    <t>"dle výk. výměr" 2,01</t>
  </si>
  <si>
    <t>76</t>
  </si>
  <si>
    <t>573191111</t>
  </si>
  <si>
    <t>Postřik infiltrační kationaktivní emulzí v množství 1 kg/m2</t>
  </si>
  <si>
    <t>1998328520</t>
  </si>
  <si>
    <t>Postřik infiltrační kationaktivní emulzí v množství 1,00 kg/m2</t>
  </si>
  <si>
    <t>PI-C, pod ACP v množství 0,6 kg/m2</t>
  </si>
  <si>
    <t>77</t>
  </si>
  <si>
    <t>573231107</t>
  </si>
  <si>
    <t>Postřik živičný spojovací ze silniční emulze v množství 0,40 kg/m2</t>
  </si>
  <si>
    <t>-310488023</t>
  </si>
  <si>
    <t>Postřik spojovací PS bez posypu kamenivem ze silniční emulze, v množství 0,40 kg/m2</t>
  </si>
  <si>
    <t>PS-C, pod ACO v množství 0,4 kg/m2</t>
  </si>
  <si>
    <t>78</t>
  </si>
  <si>
    <t>573231108</t>
  </si>
  <si>
    <t>Postřik živičný spojovací ze silniční emulze v množství 0,50 kg/m2</t>
  </si>
  <si>
    <t>1328148009</t>
  </si>
  <si>
    <t>Postřik spojovací PS bez posypu kamenivem ze silniční emulze, v množství 0,50 kg/m2</t>
  </si>
  <si>
    <t>PS-C, pod ACO v množství 0,5 kg/m2</t>
  </si>
  <si>
    <t>"pro povrch. úpravu st. vozovky, dke výk.výměr" 2,01</t>
  </si>
  <si>
    <t>79</t>
  </si>
  <si>
    <t>577134221</t>
  </si>
  <si>
    <t>Asfaltový beton vrstva obrusná ACO 11 (ABS) tř. II tl 40 mm š přes 3 m z nemodifikovaného asfaltu</t>
  </si>
  <si>
    <t>1446183134</t>
  </si>
  <si>
    <t>Asfaltový beton vrstva obrusná ACO 11 (ABS) s rozprostřením a se zhutněním z nemodifikovaného asfaltu v pruhu šířky přes 3 m tř. II, po zhutnění tl. 40 mm</t>
  </si>
  <si>
    <t>uvažováno ACO 11, tl. 40 mm</t>
  </si>
  <si>
    <t>"pro kci vozovky tl.410mm, dle výk. výměr" 1347,7</t>
  </si>
  <si>
    <t>80</t>
  </si>
  <si>
    <t>596211213</t>
  </si>
  <si>
    <t>Kladení zámkové dlažby komunikací pro pěší ručně tl 80 mm skupiny A pl přes 300 m2</t>
  </si>
  <si>
    <t>-599232094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</si>
  <si>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</si>
  <si>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"pro kci chodniku/vjezdu ZD, dle výk. výměr" 795,08</t>
  </si>
  <si>
    <t>81</t>
  </si>
  <si>
    <t>59245020</t>
  </si>
  <si>
    <t>dlažba skladebná betonová 200x100mm tl 80mm přírodní</t>
  </si>
  <si>
    <t>1809115885</t>
  </si>
  <si>
    <t>"dle kladení, přičteno ztratné 1%" 795,08</t>
  </si>
  <si>
    <t>"odečte se dl.pro var.a sign.pásy, dle výk.výměr" -26,4</t>
  </si>
  <si>
    <t>768,68*1,01 'Přepočtené koeficientem množství</t>
  </si>
  <si>
    <t>82</t>
  </si>
  <si>
    <t>59245226</t>
  </si>
  <si>
    <t>dlažba pro nevidomé betonová 200x100mm tl 80mm barevná</t>
  </si>
  <si>
    <t>-1962528297</t>
  </si>
  <si>
    <t>"dle kladení pro var.a sign.pásy, přičteno ztratné 3%" 26,4</t>
  </si>
  <si>
    <t>26,4*1,03 'Přepočtené koeficientem množství</t>
  </si>
  <si>
    <t>83</t>
  </si>
  <si>
    <t>596212210</t>
  </si>
  <si>
    <t>Kladení zámkové dlažby pozemních komunikací ručně tl 80 mm skupiny A pl do 50 m2</t>
  </si>
  <si>
    <t>908991621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</si>
  <si>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</si>
  <si>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"pro kci rampy ZD, dle výk. výměr" 17,4</t>
  </si>
  <si>
    <t>"pro kci var.a sign.pásu ve vozovce před rampou, dle výk. výměr" 2,6</t>
  </si>
  <si>
    <t>84</t>
  </si>
  <si>
    <t>-1210083287</t>
  </si>
  <si>
    <t>"dle kladení, přičteno ztratné 3%" 17,4</t>
  </si>
  <si>
    <t>17,4*1,03 'Přepočtené koeficientem množství</t>
  </si>
  <si>
    <t>85</t>
  </si>
  <si>
    <t>-658219700</t>
  </si>
  <si>
    <t>"dle kladení pro var.a sign.pásy, přičteno ztratné 3%" 2,6</t>
  </si>
  <si>
    <t>2,6*1,03 'Přepočtené koeficientem množství</t>
  </si>
  <si>
    <t>86</t>
  </si>
  <si>
    <t>596412212</t>
  </si>
  <si>
    <t>Kladení dlažby z vegetačních tvárnic pozemních komunikací tl 80 mm pl přes 100 do 300 m2</t>
  </si>
  <si>
    <t>235708020</t>
  </si>
  <si>
    <t>Kladení dlažby z betonových vegetačních dlaždic pozemních komunikací s ložem z kameniva těženého nebo drceného tl. do 50 mm, s vyplněním spár a vegetačních otvorů, s hutněním vibrováním tl. 80 mm, pro plochy přes 100 do 300 m2</t>
  </si>
  <si>
    <t>"plocha parkovacích stání dle výk. výměr" 101,4</t>
  </si>
  <si>
    <t>87</t>
  </si>
  <si>
    <t>59245035</t>
  </si>
  <si>
    <t>dlažba plošná vegetační betonová 200x200mm tl 80mm přírodní</t>
  </si>
  <si>
    <t>-1695715759</t>
  </si>
  <si>
    <t>"plocha pro VDZ V10b z dlažby, dle výk.výměr" 2,91</t>
  </si>
  <si>
    <t>přičteno ztratné 3%</t>
  </si>
  <si>
    <t>2,91*1,03 'Přepočtené koeficientem množství</t>
  </si>
  <si>
    <t>88</t>
  </si>
  <si>
    <t>59245036</t>
  </si>
  <si>
    <t>dlažba plošná vegetační betonová 200x200mm tl 80mm barevná</t>
  </si>
  <si>
    <t>1060019719</t>
  </si>
  <si>
    <t>ztratné 3%</t>
  </si>
  <si>
    <t>"plocha parkovacích stání,červená, dle kladení" 101,4</t>
  </si>
  <si>
    <t>"odečte se plocha VDZ V10b z dlažby přírodní, dle výkaz výměr" -2,91</t>
  </si>
  <si>
    <t>98,49*1,03 'Přepočtené koeficientem množství</t>
  </si>
  <si>
    <t>89</t>
  </si>
  <si>
    <t>58343810</t>
  </si>
  <si>
    <t>kamenivo drcené hrubé frakce 4/8</t>
  </si>
  <si>
    <t>-1593227537</t>
  </si>
  <si>
    <t>Pro výplň spár dlažby se širokou spárou, předpoklad 27,5% plochy</t>
  </si>
  <si>
    <t>101,4*0,275*0,08*2,0</t>
  </si>
  <si>
    <t>Trubní vedení</t>
  </si>
  <si>
    <t>90</t>
  </si>
  <si>
    <t>871313123</t>
  </si>
  <si>
    <t>Montáž kanalizačního potrubí hladkého plnostěnného SN 12 z PVC-U DN 160</t>
  </si>
  <si>
    <t>-940721890</t>
  </si>
  <si>
    <t>Montáž kanalizačního potrubí z tvrdého PVC-U hladkého plnostěnného tuhost SN 12 DN 160</t>
  </si>
  <si>
    <t>"potrubí přípojek z PVC, De160, dle výk. výměr" 4,2</t>
  </si>
  <si>
    <t>91</t>
  </si>
  <si>
    <t>28611260</t>
  </si>
  <si>
    <t>trubka kanalizační PVC-U plnostěnná jednovrstvá DN 160x3000mm SN12</t>
  </si>
  <si>
    <t>-167805571</t>
  </si>
  <si>
    <t>"dle montáže, přičteno ztratné 3%" 4,2</t>
  </si>
  <si>
    <t>4,2*1,03 'Přepočtené koeficientem množství</t>
  </si>
  <si>
    <t>92</t>
  </si>
  <si>
    <t>871353123</t>
  </si>
  <si>
    <t>Montáž kanalizačního potrubí hladkého plnostěnného SN 12 z PVC-U DN 200</t>
  </si>
  <si>
    <t>1357330800</t>
  </si>
  <si>
    <t>Montáž kanalizačního potrubí z tvrdého PVC-U hladkého plnostěnného tuhost SN 12 DN 200</t>
  </si>
  <si>
    <t>"potrubí přípojek z PVC, De200, dle výk. výměr" 37,3</t>
  </si>
  <si>
    <t>93</t>
  </si>
  <si>
    <t>28611262</t>
  </si>
  <si>
    <t>trubka kanalizační PVC-U plnostěnná jednovrstvá DN 200x3000mm SN12</t>
  </si>
  <si>
    <t>-757487926</t>
  </si>
  <si>
    <t>"dle montáže, přičteno ztratné 3%" 37,3</t>
  </si>
  <si>
    <t>37,3*1,03 'Přepočtené koeficientem množství</t>
  </si>
  <si>
    <t>94</t>
  </si>
  <si>
    <t>877310310</t>
  </si>
  <si>
    <t>Montáž kolen na kanalizačním potrubí z PP nebo tvrdého PVC trub hladkých plnostěnných DN 150</t>
  </si>
  <si>
    <t>-1214202182</t>
  </si>
  <si>
    <t>Montáž tvarovek na kanalizačním plastovém potrubí z PP nebo PVC-U hladkého plnostěnného kolen, víček nebo hrdlových uzávěrů DN 150</t>
  </si>
  <si>
    <t>bere se 1ks/přípojku</t>
  </si>
  <si>
    <t>"dle situace" 1</t>
  </si>
  <si>
    <t>95</t>
  </si>
  <si>
    <t>28651202</t>
  </si>
  <si>
    <t>koleno kanalizační PVC-U plnostěnné 160x45°</t>
  </si>
  <si>
    <t>-472479994</t>
  </si>
  <si>
    <t>"dle montáže" 1</t>
  </si>
  <si>
    <t>96</t>
  </si>
  <si>
    <t>877350310</t>
  </si>
  <si>
    <t>Montáž kolen na kanalizačním potrubí z PP nebo tvrdého PVC trub hladkých plnostěnných DN 200</t>
  </si>
  <si>
    <t>1496550983</t>
  </si>
  <si>
    <t>Montáž tvarovek na kanalizačním plastovém potrubí z PP nebo PVC-U hladkého plnostěnného kolen, víček nebo hrdlových uzávěrů DN 200</t>
  </si>
  <si>
    <t>dle počtu přípojek na novou  kanalizaci, bere se 1ks/přípojku</t>
  </si>
  <si>
    <t>"dle situace 7 ks" 7</t>
  </si>
  <si>
    <t>97</t>
  </si>
  <si>
    <t>28651205</t>
  </si>
  <si>
    <t>koleno kanalizační PVC-U plnostěnné 200x45°</t>
  </si>
  <si>
    <t>-1428537522</t>
  </si>
  <si>
    <t>"dle montáže" 7</t>
  </si>
  <si>
    <t>98</t>
  </si>
  <si>
    <t>895111121</t>
  </si>
  <si>
    <t>Drenážní šachtice normální z betonových dílců DN 600 mm hloubky do 1 m</t>
  </si>
  <si>
    <t>-823604300</t>
  </si>
  <si>
    <t>"podpovrchová dle výk. výměr" 3</t>
  </si>
  <si>
    <t>99</t>
  </si>
  <si>
    <t>895941343</t>
  </si>
  <si>
    <t>Osazení vpusti uliční DN 500 z betonových dílců dno vysoké s kalištěm</t>
  </si>
  <si>
    <t>1974550308</t>
  </si>
  <si>
    <t>Osazení vpusti uliční z betonových dílců DN 500 dno vysoké s kalištěm</t>
  </si>
  <si>
    <t>"nová uliční vpust, dle výk. výměr" 7</t>
  </si>
  <si>
    <t>100</t>
  </si>
  <si>
    <t>59224470</t>
  </si>
  <si>
    <t>vpusť uliční DN 500 kaliště vysoké 500/525x65mm</t>
  </si>
  <si>
    <t>1992022814</t>
  </si>
  <si>
    <t>895941361</t>
  </si>
  <si>
    <t>Osazení vpusti uliční DN 500 z betonových dílců skruž středová 290 mm</t>
  </si>
  <si>
    <t>1342412357</t>
  </si>
  <si>
    <t>Osazení vpusti uliční z betonových dílců DN 500 skruž středová 290 mm</t>
  </si>
  <si>
    <t>102</t>
  </si>
  <si>
    <t>59224461</t>
  </si>
  <si>
    <t>vpusť uliční DN 500 skruž průběžná nízká betonová 500/290x65mm</t>
  </si>
  <si>
    <t>-2069244074</t>
  </si>
  <si>
    <t>103</t>
  </si>
  <si>
    <t>895941362</t>
  </si>
  <si>
    <t>Osazení vpusti uliční DN 500 z betonových dílců skruž středová 590 mm</t>
  </si>
  <si>
    <t>-1064216944</t>
  </si>
  <si>
    <t>Osazení vpusti uliční z betonových dílců DN 500 skruž středová 590 mm</t>
  </si>
  <si>
    <t>"nové uliční vpusti, dle výk. výměr" 7</t>
  </si>
  <si>
    <t>104</t>
  </si>
  <si>
    <t>59224462</t>
  </si>
  <si>
    <t>vpusť uliční DN 500 skruž průběžná vysoká betonová 500/590x65mm</t>
  </si>
  <si>
    <t>-1330331527</t>
  </si>
  <si>
    <t>105</t>
  </si>
  <si>
    <t>895941366</t>
  </si>
  <si>
    <t>Osazení vpusti uliční DN 500 z betonových dílců skruž průběžná s výtokem</t>
  </si>
  <si>
    <t>1375634080</t>
  </si>
  <si>
    <t>Osazení vpusti uliční z betonových dílců DN 500 skruž průběžná s výtokem</t>
  </si>
  <si>
    <t>106</t>
  </si>
  <si>
    <t>59224465</t>
  </si>
  <si>
    <t>vpusť uliční DN 500 skruž průběžná 500/590x65mm betonová s odtokem 200mm PVC</t>
  </si>
  <si>
    <t>1213114751</t>
  </si>
  <si>
    <t>107</t>
  </si>
  <si>
    <t>899132121</t>
  </si>
  <si>
    <t>Výměna (výšková úprava) poklopu kanalizačního pevného s ošetřením podkladu hloubky do 25 cm</t>
  </si>
  <si>
    <t>-1353066826</t>
  </si>
  <si>
    <t>Výměna (výšková úprava) poklopu kanalizačního s rámem pevným s ošetřením podkladních vrstev hloubky do 25 cm</t>
  </si>
  <si>
    <t>"zvýšení i snížení dle výk. výměr" 3</t>
  </si>
  <si>
    <t>osadí se původní poklopy</t>
  </si>
  <si>
    <t>108</t>
  </si>
  <si>
    <t>899132212</t>
  </si>
  <si>
    <t>Výměna (výšková úprava) poklopu vodovodního samonivelačního nebo pevného šoupátkového</t>
  </si>
  <si>
    <t>532511392</t>
  </si>
  <si>
    <t>"zvýšení i snížení dle výk. výměr" 11</t>
  </si>
  <si>
    <t>"výškový úprava uzávěru výtlaku kanalizace,dle výk. výměr" 1</t>
  </si>
  <si>
    <t xml:space="preserve"> osadí se původní poklopy</t>
  </si>
  <si>
    <t>109</t>
  </si>
  <si>
    <t>899132213</t>
  </si>
  <si>
    <t>Výměna (výšková úprava) poklopu vodovodního samonivelačního nebo pevného hydrantového</t>
  </si>
  <si>
    <t>-1127044924</t>
  </si>
  <si>
    <t>"zvýšení i snížení dle výk. výměr" 2</t>
  </si>
  <si>
    <t>"výškový úprava proplachovací soupravy výtlaku kan. dle výk. výměr" 2</t>
  </si>
  <si>
    <t>110</t>
  </si>
  <si>
    <t>899204112</t>
  </si>
  <si>
    <t>Osazení mříží litinových včetně rámů a košů na bahno pro třídu zatížení D400, E600</t>
  </si>
  <si>
    <t>41670198</t>
  </si>
  <si>
    <t>111</t>
  </si>
  <si>
    <t>28661789</t>
  </si>
  <si>
    <t>koš kalový ocelový pro silniční vpusť 425mm vč. madla</t>
  </si>
  <si>
    <t>-618815205</t>
  </si>
  <si>
    <t>112</t>
  </si>
  <si>
    <t>59224481</t>
  </si>
  <si>
    <t>mříž vtoková s rámem pro uliční vpusť 500x500, zatížení 40 tun</t>
  </si>
  <si>
    <t>-1252333428</t>
  </si>
  <si>
    <t>"pro ul. vpust, s pantem, dle osazení" 7</t>
  </si>
  <si>
    <t>Ostatní konstrukce a práce, bourání</t>
  </si>
  <si>
    <t>113</t>
  </si>
  <si>
    <t>911381812</t>
  </si>
  <si>
    <t>Odstranění silničního betonového svodidla délky 2 m výšky 0,8 m</t>
  </si>
  <si>
    <t>-922695840</t>
  </si>
  <si>
    <t>Odstranění silničního betonového svodidla s naložením na dopravní prostředek délky 2 m, výšky 0,8 m</t>
  </si>
  <si>
    <t>"odstranění betonového svodidla, 3 ks, dle výk.výměr" 6</t>
  </si>
  <si>
    <t>114</t>
  </si>
  <si>
    <t>914111111</t>
  </si>
  <si>
    <t>Montáž svislé dopravní značky do velikosti 1 m2 objímkami na sloupek nebo konzolu</t>
  </si>
  <si>
    <t>-673095981</t>
  </si>
  <si>
    <t>Montáž svislé dopravní značky základní velikosti do 1 m2 objímkami na sloupky nebo konzoly</t>
  </si>
  <si>
    <t>"nové svislé dopravní značky na sloupky dle výk. výměr" 7</t>
  </si>
  <si>
    <t>"přesunuté svislé dopravní značky na sloupky dle výk. výměr" 1+1</t>
  </si>
  <si>
    <t>115</t>
  </si>
  <si>
    <t>40445625</t>
  </si>
  <si>
    <t>informativní značky provozní IP8, IP9, IP11-IP13 500x700mm</t>
  </si>
  <si>
    <t>-1598122968</t>
  </si>
  <si>
    <t>"nové DZ IP12 (+O1) dle TZ" 1</t>
  </si>
  <si>
    <t>116</t>
  </si>
  <si>
    <t>40445654</t>
  </si>
  <si>
    <t>informativní značky zónové IZ5 1000x750mm</t>
  </si>
  <si>
    <t>1435295557</t>
  </si>
  <si>
    <t>"nové DZ IZ5a dle TZ" 1</t>
  </si>
  <si>
    <t>"nové DZ IZ5b dle TZ" 1</t>
  </si>
  <si>
    <t>117</t>
  </si>
  <si>
    <t>40445612</t>
  </si>
  <si>
    <t>značky upravující přednost P2, P3, P8 750mm</t>
  </si>
  <si>
    <t>1528997103</t>
  </si>
  <si>
    <t>"nové DZ P2 dle TZ" 2</t>
  </si>
  <si>
    <t>118</t>
  </si>
  <si>
    <t>40445609</t>
  </si>
  <si>
    <t>značky upravující přednost P1, P4 900mm</t>
  </si>
  <si>
    <t>-1532179401</t>
  </si>
  <si>
    <t>"nové SDZ P4, dle TZ" 2</t>
  </si>
  <si>
    <t>119</t>
  </si>
  <si>
    <t>914511112</t>
  </si>
  <si>
    <t>Montáž sloupku dopravních značek délky do 3,5 m s betonovým základem a patkou D 60 mm</t>
  </si>
  <si>
    <t>1914541090</t>
  </si>
  <si>
    <t>Montáž sloupku dopravních značek délky do 3,5 m do hliníkové patky pro sloupek D 60 mm</t>
  </si>
  <si>
    <t>"přesunuté svislé dopravní značky ze stáv.sloupku na nový" 1</t>
  </si>
  <si>
    <t>"přesunuté svislé dopravní značky z lampy VO na nový sloupek" 1</t>
  </si>
  <si>
    <t>"nové sloupky, dle výk.výměr" 7</t>
  </si>
  <si>
    <t>120</t>
  </si>
  <si>
    <t>40445225</t>
  </si>
  <si>
    <t>sloupek pro dopravní značku Zn D 60mm v 3,5m</t>
  </si>
  <si>
    <t>-713456685</t>
  </si>
  <si>
    <t>"dle montáže" 9</t>
  </si>
  <si>
    <t>121</t>
  </si>
  <si>
    <t>915121122</t>
  </si>
  <si>
    <t>Vodorovné dopravní značení vodící čáry přerušované š 250 mm retroreflexní bílá barva</t>
  </si>
  <si>
    <t>1057445487</t>
  </si>
  <si>
    <t>Vodorovné dopravní značení stříkané barvou vodící čára bílá šířky 250 mm přerušovaná retroreflexní</t>
  </si>
  <si>
    <t>"V7b, dle výk. výměr" 13,51</t>
  </si>
  <si>
    <t>122</t>
  </si>
  <si>
    <t>915131112</t>
  </si>
  <si>
    <t>Vodorovné dopravní značení přechody pro chodce, šipky, symboly retroreflexní bílá barva</t>
  </si>
  <si>
    <t>-1427390862</t>
  </si>
  <si>
    <t>Vodorovné dopravní značení stříkané barvou přechody pro chodce, šipky, symboly bílé retroreflexní</t>
  </si>
  <si>
    <t>"V10f, dle výk. výměr" 1*1,5</t>
  </si>
  <si>
    <t>123</t>
  </si>
  <si>
    <t>915321115</t>
  </si>
  <si>
    <t>Předformátované vodorovné dopravní značení vodící pás pro slabozraké</t>
  </si>
  <si>
    <t>-1214136786</t>
  </si>
  <si>
    <t>Vodorovné značení předformovaným termoplastem vodící pás pro slabozraké z 6 proužků</t>
  </si>
  <si>
    <t>"vodící pás z šesti proužků, dle výk.výměr" 6,43</t>
  </si>
  <si>
    <t>124</t>
  </si>
  <si>
    <t>915611111</t>
  </si>
  <si>
    <t>Předznačení vodorovného liniového značení</t>
  </si>
  <si>
    <t>1650818082</t>
  </si>
  <si>
    <t>Předznačení pro vodorovné značení stříkané barvou nebo prováděné z nátěrových hmot liniové dělicí čáry, vodicí proužky</t>
  </si>
  <si>
    <t>"dle liniového VDZ" 13,51+6,43</t>
  </si>
  <si>
    <t>125</t>
  </si>
  <si>
    <t>915621111</t>
  </si>
  <si>
    <t>Předznačení vodorovného plošného značení</t>
  </si>
  <si>
    <t>1548990201</t>
  </si>
  <si>
    <t>Předznačení pro vodorovné značení stříkané barvou nebo prováděné z nátěrových hmot plošné šipky, symboly, nápisy</t>
  </si>
  <si>
    <t>"dle plošného VDZ" 1,5</t>
  </si>
  <si>
    <t>126</t>
  </si>
  <si>
    <t>916131213</t>
  </si>
  <si>
    <t>Osazení silničního obrubníku betonového stojatého s boční opěrou do lože z betonu prostého</t>
  </si>
  <si>
    <t>391426279</t>
  </si>
  <si>
    <t>Osazení silničního obrubníku betonového se zřízením lože, s vyplněním a zatřením spár cementovou maltou stojatého s boční opěrou z betonu prostého, do lože z betonu prostého</t>
  </si>
  <si>
    <t>"osazení bet. silničních obrubníků do lože z betonu C20/25n XF3 dle výk. výměr" 635,6</t>
  </si>
  <si>
    <t>127</t>
  </si>
  <si>
    <t>59217031</t>
  </si>
  <si>
    <t>obrubník silniční betonový 1000x150x250mm</t>
  </si>
  <si>
    <t>-323639300</t>
  </si>
  <si>
    <t>"bet. silniční obrubníky dle výk. výměr" 635,6</t>
  </si>
  <si>
    <t>"odečte se obloukový, dle výk. výměr" -1,58</t>
  </si>
  <si>
    <t>128</t>
  </si>
  <si>
    <t>59217078</t>
  </si>
  <si>
    <t>obrubník silniční obloukový betonový R 0,5-2m 150x250mm</t>
  </si>
  <si>
    <t>-374463290</t>
  </si>
  <si>
    <t>"silniční obloukový R=0,5m, dle výk.výměr" 1,58</t>
  </si>
  <si>
    <t>129</t>
  </si>
  <si>
    <t>916231213</t>
  </si>
  <si>
    <t>Osazení chodníkového obrubníku betonového stojatého s boční opěrou do lože z betonu prostého</t>
  </si>
  <si>
    <t>-1992690748</t>
  </si>
  <si>
    <t>Osazení chodníkového obrubníku betonového se zřízením lože, s vyplněním a zatřením spár cementovou maltou stojatého s boční opěrou z betonu prostého, do lože z betonu prostého</t>
  </si>
  <si>
    <t>"osazení parkových obrubníků ,dle výk.výměr" 308,1</t>
  </si>
  <si>
    <t>"osazení chodníkových obrubníků ,dle výk.výměr" 63,8</t>
  </si>
  <si>
    <t>130</t>
  </si>
  <si>
    <t>59217016</t>
  </si>
  <si>
    <t>obrubník betonový chodníkový 1000x80x250mm</t>
  </si>
  <si>
    <t>-957813265</t>
  </si>
  <si>
    <t>"parkový obrubník, dle osazení" 308,1</t>
  </si>
  <si>
    <t>"odečte se obloukový dle výk.výměr" -2,02</t>
  </si>
  <si>
    <t>131</t>
  </si>
  <si>
    <t>59217017</t>
  </si>
  <si>
    <t>obrubník betonový chodníkový 1000x100x250mm</t>
  </si>
  <si>
    <t>-1575877837</t>
  </si>
  <si>
    <t>"chodníkový obrubník, dle osazení" 63,8</t>
  </si>
  <si>
    <t>132</t>
  </si>
  <si>
    <t>59217048</t>
  </si>
  <si>
    <t>obrubník parkový obloukový betonový R 0,5-1m 80x250 přírodní</t>
  </si>
  <si>
    <t>-828288869</t>
  </si>
  <si>
    <t>"parkový obloukový R=1, dle výk.výměr" 2,02</t>
  </si>
  <si>
    <t>133</t>
  </si>
  <si>
    <t>919112213</t>
  </si>
  <si>
    <t>Řezání spár pro vytvoření komůrky š 10 mm hl 25 mm pro těsnící zálivku v živičném krytu</t>
  </si>
  <si>
    <t>-1690523126</t>
  </si>
  <si>
    <t>Řezání dilatačních spár v živičném krytu vytvoření komůrky pro těsnící zálivku šířky 10 mm, hloubky 25 mm</t>
  </si>
  <si>
    <t>"dle řezání AB krytu" 22,4</t>
  </si>
  <si>
    <t>134</t>
  </si>
  <si>
    <t>919121213</t>
  </si>
  <si>
    <t>Těsnění spár zálivkou za studena pro komůrky š 10 mm hl 25 mm bez těsnicího profilu</t>
  </si>
  <si>
    <t>1863658957</t>
  </si>
  <si>
    <t>Utěsnění dilatačních spár zálivkou za studena v cementobetonovém nebo živičném krytu včetně adhezního nátěru bez těsnicího profilu pod zálivkou, pro komůrky šířky 10 mm, hloubky 25 mm</t>
  </si>
  <si>
    <t>Uvažovat vytryskání spáry horkým vzduchem, aplikaci vysoce modifikované bitumenové zálivky s následným posypem plastovou drtí.</t>
  </si>
  <si>
    <t>135</t>
  </si>
  <si>
    <t>919726202</t>
  </si>
  <si>
    <t>Geotextilie pro vyztužení, separaci a filtraci tkaná z PP podélná pevnost v tahu přes 15 do 50 kN/m</t>
  </si>
  <si>
    <t>469897062</t>
  </si>
  <si>
    <t>Geotextilie tkaná pro vyztužení, separaci nebo filtraci z polypropylenu, podélná pevnost v tahu přes 15 do 50 kN/m</t>
  </si>
  <si>
    <t>separační geotextilie na parapláň</t>
  </si>
  <si>
    <t>"plocha parapláně dle úpravy pláně" 1793,11</t>
  </si>
  <si>
    <t>"přičtou se svislé, šikmé plochy (cca 25%)" 1793,11*0,25</t>
  </si>
  <si>
    <t>136</t>
  </si>
  <si>
    <t>919735111</t>
  </si>
  <si>
    <t>Řezání stávajícího živičného krytu hl do 50 mm</t>
  </si>
  <si>
    <t>-1843732894</t>
  </si>
  <si>
    <t>Řezání stávajícího živičného krytu nebo podkladu hloubky do 50 mm</t>
  </si>
  <si>
    <t>"dle řezání AB krytu v místě varovného pásu" 6,3</t>
  </si>
  <si>
    <t>"řezání AB krytu dle výk. výměr" 22,4</t>
  </si>
  <si>
    <t>137</t>
  </si>
  <si>
    <t>966006132</t>
  </si>
  <si>
    <t>Odstranění značek dopravních nebo orientačních se sloupky s betonovými patkami</t>
  </si>
  <si>
    <t>1735637509</t>
  </si>
  <si>
    <t>Odstranění dopravních nebo orientačních značek se sloupkem s uložením hmot na vzdálenost do 20 m nebo s naložením na dopravní prostředek, se zásypem jam a jeho zhutněním s betonovou patkou</t>
  </si>
  <si>
    <t>"rušené sloupky SDZ dle výk. výměr" 1</t>
  </si>
  <si>
    <t>"rušená označovací tyč (OT) dle výk. výměr" 1</t>
  </si>
  <si>
    <t>138</t>
  </si>
  <si>
    <t>966006211</t>
  </si>
  <si>
    <t>Odstranění svislých dopravních značek ze sloupů, sloupků nebo konzol</t>
  </si>
  <si>
    <t>757370938</t>
  </si>
  <si>
    <t>Odstranění (demontáž) svislých dopravních značek s odklizením materiálu na skládku na vzdálenost do 20 m nebo s naložením na dopravní prostředek ze sloupů, sloupků nebo konzol</t>
  </si>
  <si>
    <t>"přemístěné SDZ z lampy VO na nový sloupek dle výk. výměr" 1</t>
  </si>
  <si>
    <t>"přemístěné SDZ ze stáv.sloupku na nový dle výk. výměr" 1</t>
  </si>
  <si>
    <t>139</t>
  </si>
  <si>
    <t>966008221</t>
  </si>
  <si>
    <t>Bourání betonového nebo polymerbetonového odvodňovacího žlabu š do 200 mm</t>
  </si>
  <si>
    <t>1465549738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</si>
  <si>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</si>
  <si>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"bourání žlabu, dle výk.výměr" 6,11</t>
  </si>
  <si>
    <t>vč.krycího roštu</t>
  </si>
  <si>
    <t>997</t>
  </si>
  <si>
    <t>Přesun sutě</t>
  </si>
  <si>
    <t>140</t>
  </si>
  <si>
    <t>997221551</t>
  </si>
  <si>
    <t>Vodorovná doprava suti ze sypkých materiálů do 1 km</t>
  </si>
  <si>
    <t>1839912100</t>
  </si>
  <si>
    <t>Vodorovná doprava suti bez naložení, ale se složením a s hrubým urovnáním ze sypkých materiálů, na vzdálenost do 1 km</t>
  </si>
  <si>
    <t>"Kamenivo drcené" 14,414</t>
  </si>
  <si>
    <t>"vyfrézovaný materiál" 0,185</t>
  </si>
  <si>
    <t>odvoz vybouraných asf. směsí pro RS na deponii a zpět do 500 m</t>
  </si>
  <si>
    <t>"odstraněný PM, 2t/m3" 263,08*0,22*2</t>
  </si>
  <si>
    <t>141</t>
  </si>
  <si>
    <t>997221559</t>
  </si>
  <si>
    <t>Příplatek ZKD 1 km u vodorovné dopravy suti ze sypkých materiálů</t>
  </si>
  <si>
    <t>-1657802041</t>
  </si>
  <si>
    <t>Vodorovná doprava suti bez naložení, ale se složením a s hrubým urovnáním Příplatek k ceně za každý další započatý 1 km přes 1 km</t>
  </si>
  <si>
    <t>uvažován odvoz na recylační skládku do 21 km</t>
  </si>
  <si>
    <t>"Kamenivo drcené" 14,414*(21-1)</t>
  </si>
  <si>
    <t>"vyfrézovaný materiál" 0,185*(21-1)</t>
  </si>
  <si>
    <t>142</t>
  </si>
  <si>
    <t>997221561</t>
  </si>
  <si>
    <t>Vodorovná doprava suti z kusových materiálů do 1 km</t>
  </si>
  <si>
    <t>-282444511</t>
  </si>
  <si>
    <t>Vodorovná doprava suti bez naložení, ale se složením a s hrubým urovnáním z kusových materiálů, na vzdálenost do 1 km</t>
  </si>
  <si>
    <t>"odstraněné bet. dlažba"1,403</t>
  </si>
  <si>
    <t>"odstraněná ZD dlažba" 20,615</t>
  </si>
  <si>
    <t>143</t>
  </si>
  <si>
    <t>997221569</t>
  </si>
  <si>
    <t>Příplatek ZKD 1 km u vodorovné dopravy suti z kusových materiálů</t>
  </si>
  <si>
    <t>1892259922</t>
  </si>
  <si>
    <t>"odstraněná bet. dlažba" 1,403*(21-1)</t>
  </si>
  <si>
    <t>"odstraněná ZD dlažba" 20,615*(21-1)</t>
  </si>
  <si>
    <t>144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</si>
  <si>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</si>
  <si>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</si>
  <si>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</si>
  <si>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 km</t>
  </si>
  <si>
    <t>Na recyklační centrum do 21 km</t>
  </si>
  <si>
    <t>"vybourané obrubníky" 7,378+0,694</t>
  </si>
  <si>
    <t>na deponii stavebníka do 3 km</t>
  </si>
  <si>
    <t>"odstraněná svodidla" 3,336</t>
  </si>
  <si>
    <t>"odstraněný žlab s roštem" 5,499</t>
  </si>
  <si>
    <t>"odstraněné sloupky" 0,246</t>
  </si>
  <si>
    <t>145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</si>
  <si>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</si>
  <si>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</si>
  <si>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</si>
  <si>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 ceně za každý další započatý 1 km přes 1 km</t>
  </si>
  <si>
    <t>"vybourané obrubníky" (7,378+0,694)*(21-1)</t>
  </si>
  <si>
    <t>"odstraněná svodidla" 3,336*(3-1)</t>
  </si>
  <si>
    <t>"odstraněný žlab s roštem" 5,499*(3-1)</t>
  </si>
  <si>
    <t>"odstraněné sloupky" 0,246*(3-1)</t>
  </si>
  <si>
    <t>146</t>
  </si>
  <si>
    <t>997221611</t>
  </si>
  <si>
    <t>Nakládání suti na dopravní prostředky pro vodorovnou dopravu</t>
  </si>
  <si>
    <t>1916761660</t>
  </si>
  <si>
    <t>Nakládání na dopravní prostředky pro vodorovnou dopravu suti</t>
  </si>
  <si>
    <t>nakládání rozfrézované PM na deponii</t>
  </si>
  <si>
    <t>115,755</t>
  </si>
  <si>
    <t>147</t>
  </si>
  <si>
    <t>997221861</t>
  </si>
  <si>
    <t>Poplatek za uložení na recyklační skládce (skládkovné) stavebního odpadu z prostého betonu pod kódem 17 01 01</t>
  </si>
  <si>
    <t>1461805405</t>
  </si>
  <si>
    <t>Poplatek za uložení stavebního odpadu na recyklační skládce (skládkovné) z prostého betonu zatříděného do Katalogu odpadů pod kódem 17 01 01</t>
  </si>
  <si>
    <t>Recyklační centrum, Jivno</t>
  </si>
  <si>
    <t>"odstraněná bet. dlažba" 1,403</t>
  </si>
  <si>
    <t>148</t>
  </si>
  <si>
    <t>997221873</t>
  </si>
  <si>
    <t>Poplatek za uložení na recyklační skládce (skládkovné) stavebního odpadu zeminy a kamení zatříděného do Katalogu odpadů pod kódem 17 05 04</t>
  </si>
  <si>
    <t>-1747843607</t>
  </si>
  <si>
    <t>149</t>
  </si>
  <si>
    <t>997221875</t>
  </si>
  <si>
    <t>Poplatek za uložení na recyklační skládce (skládkovné) stavebního odpadu asfaltového bez obsahu dehtu zatříděného do Katalogu odpadů pod kódem 17 03 02</t>
  </si>
  <si>
    <t>1335400788</t>
  </si>
  <si>
    <t>Poplatek za uložení stavebního odpadu na recyklační skládce (skládkovné) asfaltového bez obsahu dehtu zatříděného do Katalogu odpadů pod kódem 17 03 02</t>
  </si>
  <si>
    <t>998</t>
  </si>
  <si>
    <t>Přesun hmot</t>
  </si>
  <si>
    <t>150</t>
  </si>
  <si>
    <t>998225111</t>
  </si>
  <si>
    <t>Přesun hmot pro pozemní komunikace s krytem z kamene, monolitickým betonovým nebo živičným</t>
  </si>
  <si>
    <t>-649799546</t>
  </si>
  <si>
    <t>Přesun hmot pro komunikace s krytem z kameniva, monolitickým betonovým nebo živičným dopravní vzdálenost do 200 m jakékoliv délky objektu</t>
  </si>
  <si>
    <t>151</t>
  </si>
  <si>
    <t>000Překl 24</t>
  </si>
  <si>
    <t>Úprava polohy kabelu, včetně doplnění ochrany</t>
  </si>
  <si>
    <t>-1029448613</t>
  </si>
  <si>
    <t xml:space="preserve">úprava polohy sděl. kabelů , včetně zemních prací </t>
  </si>
  <si>
    <t>"dle výk. výměr" 75</t>
  </si>
  <si>
    <t xml:space="preserve">úprava polohy sil. kabelů NN , včetně zemních prací </t>
  </si>
  <si>
    <t>"dle výk. výměr" 87,2</t>
  </si>
  <si>
    <t>čerpat dle skutečnosti</t>
  </si>
  <si>
    <t>152</t>
  </si>
  <si>
    <t>000překl1</t>
  </si>
  <si>
    <t>Doplnění ochrany kabelů půlenou chráničkou</t>
  </si>
  <si>
    <t>1303125043</t>
  </si>
  <si>
    <t>doplnění chráničky stávajících sdělovacích kabelů, včetně zemních prací a chráničky</t>
  </si>
  <si>
    <t>"dle výk. výměr" 93,3</t>
  </si>
  <si>
    <t>doplnění chráničky stávajících NN kabelů, včetně zemních prací a chráničky</t>
  </si>
  <si>
    <t>"dle výk. výměr" 80,9</t>
  </si>
  <si>
    <t>153</t>
  </si>
  <si>
    <t>000překl2</t>
  </si>
  <si>
    <t>Doplnění ochrany kabelů chráničkou HDPE</t>
  </si>
  <si>
    <t>289818403</t>
  </si>
  <si>
    <t xml:space="preserve">doplnění chráničky kabelů, včetně zemních prací a chráničky </t>
  </si>
  <si>
    <t>trubka elektroinstalační HDPE tuhá dvouplášťová korugovaná D 94/110mm</t>
  </si>
  <si>
    <t>"dle výk. výměr" 12</t>
  </si>
  <si>
    <t>301 - Vodovod</t>
  </si>
  <si>
    <t>414461956</t>
  </si>
  <si>
    <t xml:space="preserve">pro přečerpávání spodní vody </t>
  </si>
  <si>
    <t>"uvažuje se 20 prac. dní po 8 hod" 20*8</t>
  </si>
  <si>
    <t>132254204</t>
  </si>
  <si>
    <t>Hloubení zapažených rýh š do 2000 mm v hornině třídy těžitelnosti I skupiny 3 objem do 500 m3</t>
  </si>
  <si>
    <t>-1337199817</t>
  </si>
  <si>
    <t>Hloubení zapažených rýh šířky přes 800 do 2 000 mm strojně s urovnáním dna do předepsaného profilu a spádu v hornině třídy těžitelnosti I skupiny 3 přes 100 do 500 m3</t>
  </si>
  <si>
    <t>"Pro řad A dle výkazu výměr" 203,53</t>
  </si>
  <si>
    <t>"přičte se výkop pro přepojení a hydrant" 1,7*0,8*(0,5*6)</t>
  </si>
  <si>
    <t>Těžitelnost uvažována 100% ve tř. 3</t>
  </si>
  <si>
    <t>těžitelnost vykazovat dle skutečnosti</t>
  </si>
  <si>
    <t>139001101</t>
  </si>
  <si>
    <t>Příplatek za ztížení vykopávky v blízkosti podzemního vedení</t>
  </si>
  <si>
    <t>648664767</t>
  </si>
  <si>
    <t>Příplatek k cenám hloubených vykopávek za ztížení vykopávky v blízkosti podzemního vedení nebo výbušnin pro jakoukoliv třídu horniny</t>
  </si>
  <si>
    <t>uvažováno 10% z výkopu rýhy dle výkazu výměr</t>
  </si>
  <si>
    <t>207,61*0,1</t>
  </si>
  <si>
    <t>64116741</t>
  </si>
  <si>
    <t>"dle výk. výměr" 536,89</t>
  </si>
  <si>
    <t>151101102</t>
  </si>
  <si>
    <t>Zřízení příložného pažení a rozepření stěn rýh hl přes 2 do 4 m</t>
  </si>
  <si>
    <t>-908006864</t>
  </si>
  <si>
    <t>Zřízení pažení a rozepření stěn rýh pro podzemní vedení příložné pro jakoukoliv mezerovitost, hloubky přes 2 do 4 m</t>
  </si>
  <si>
    <t>"dle výk. výměr" 12,75</t>
  </si>
  <si>
    <t>-1726112972</t>
  </si>
  <si>
    <t>"dle zřízení" 536,89</t>
  </si>
  <si>
    <t>151101112</t>
  </si>
  <si>
    <t>Odstranění příložného pažení a rozepření stěn rýh hl přes 2 do 4 m</t>
  </si>
  <si>
    <t>1271786465</t>
  </si>
  <si>
    <t>Odstranění pažení a rozepření stěn rýh pro podzemní vedení s uložením materiálu na vzdálenost do 3 m od kraje výkopu příložné, hloubky přes 2 do 4 m</t>
  </si>
  <si>
    <t>"dle zřízení" 12,75</t>
  </si>
  <si>
    <t>-103338968</t>
  </si>
  <si>
    <t>"rýhy" 207,61</t>
  </si>
  <si>
    <t>"odečte se zásyp" -127,28</t>
  </si>
  <si>
    <t>-2111946661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</si>
  <si>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</si>
  <si>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"dle přemístění" 80,33*(21-10)</t>
  </si>
  <si>
    <t>-1122214322</t>
  </si>
  <si>
    <t>"přebytečná zemina dle přepravy" 80,33*1,8</t>
  </si>
  <si>
    <t>-1229880877</t>
  </si>
  <si>
    <t>zásyp uvažován zeminou z výkopu rýh těž.tř.3</t>
  </si>
  <si>
    <t>"celkový výkop rýh" 207,61</t>
  </si>
  <si>
    <t>"odečte se obsyp včetně potrubí" -49,902</t>
  </si>
  <si>
    <t>"odečte se lože pod potrubí řadů" -0,1*0,8*(149,14+0,5*6)</t>
  </si>
  <si>
    <t>"odečte se sanace zákl. spáry" -0,15*0,8*(149,14+0,5*6)</t>
  </si>
  <si>
    <t>Poznámka: pro zásyp použít zeminy nad hladinou podzemní vody z důvodu vlhkosti a hutnění.</t>
  </si>
  <si>
    <t>175111101</t>
  </si>
  <si>
    <t>Obsypání potrubí ručně sypaninou bez prohození, uloženou do 3 m</t>
  </si>
  <si>
    <t>1836998666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</si>
  <si>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</si>
  <si>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"řad A, De 110" 0,80*(0,11+0,3)*149,14</t>
  </si>
  <si>
    <t>"přičtou se přepojení a hydrant" 0,80*(0,11+0,3)*(0,5*6)</t>
  </si>
  <si>
    <t>odečte se zemina vytlačená potrubím řadů De 110</t>
  </si>
  <si>
    <t>-3,14*0,055*0,055*(149,14+0,5*0,6)</t>
  </si>
  <si>
    <t>-2124721596</t>
  </si>
  <si>
    <t>"pro obsyp" 48,483*2,0</t>
  </si>
  <si>
    <t>451541111</t>
  </si>
  <si>
    <t>Lože pod potrubí otevřený výkop ze štěrkodrtě</t>
  </si>
  <si>
    <t>-61191012</t>
  </si>
  <si>
    <t>Lože pod potrubí, stoky a drobné objekty v otevřeném výkopu ze štěrkodrtě 0-63 mm</t>
  </si>
  <si>
    <t>pro sanaci základové spáry v tl. 0.15 m</t>
  </si>
  <si>
    <t>uvažovat kam. drcené fr. 32-63</t>
  </si>
  <si>
    <t>0,8*0,15*(149,14+0,5*6)</t>
  </si>
  <si>
    <t>-1516010730</t>
  </si>
  <si>
    <t>"lože pod potrubí " 0,1*0,8*(149,14+0,5*6)</t>
  </si>
  <si>
    <t>452313131</t>
  </si>
  <si>
    <t>Podkladní bloky z betonu prostého bez zvýšených nároků na prostředí tř. C 12/15 otevřený výkop</t>
  </si>
  <si>
    <t>246282165</t>
  </si>
  <si>
    <t>Podkladní a zajišťovací konstrukce z betonu prostého v otevřeném výkopu bez zvýšených nároků na prostředí bloky pro potrubí z betonu tř. C 12/15</t>
  </si>
  <si>
    <t xml:space="preserve">betonové bloky -1 blok cca á 0,1 m3  </t>
  </si>
  <si>
    <t>"dle klad. schéma" 12*0,1</t>
  </si>
  <si>
    <t>452353111</t>
  </si>
  <si>
    <t>Bednění podkladních bloků pod potrubí, stoky a drobné objekty otevřený výkop zřízení</t>
  </si>
  <si>
    <t>-42838390</t>
  </si>
  <si>
    <t>Bednění podkladních a zajišťovacích konstrukcí v otevřeném výkopu bloků pro potrubí zřízení</t>
  </si>
  <si>
    <t>"uvažuje se 1 m2/blok" 12*1</t>
  </si>
  <si>
    <t>452353112</t>
  </si>
  <si>
    <t>Bednění podkladních bloků pod potrubí, stoky a drobné objekty otevřený výkop odstranění</t>
  </si>
  <si>
    <t>1891876105</t>
  </si>
  <si>
    <t>Bednění podkladních a zajišťovacích konstrukcí v otevřeném výkopu bloků pro potrubí odstranění</t>
  </si>
  <si>
    <t>"dle zřízení" 12,0</t>
  </si>
  <si>
    <t>850311811</t>
  </si>
  <si>
    <t>Bourání stávajícího potrubí z trub litinových DN 150</t>
  </si>
  <si>
    <t>549568091</t>
  </si>
  <si>
    <t>Bourání stávajícího potrubí z trub litinových hrdlových nebo přírubových v otevřeném výkopu DN do 150</t>
  </si>
  <si>
    <t>odstranění st. potrubí z litiny vodovodu v kolizi s novým potrubím</t>
  </si>
  <si>
    <t>"dle výk. výměr" 0,75</t>
  </si>
  <si>
    <t>871291811</t>
  </si>
  <si>
    <t>Bourání stávajícího potrubí z polyetylenu D přes 90 do 140 mm</t>
  </si>
  <si>
    <t>944245500</t>
  </si>
  <si>
    <t>Bourání stávajícího potrubí z polyetylenu v otevřeném výkopu D přes 90 do 140 mm</t>
  </si>
  <si>
    <t>odstranění st. potrubí z PE vodovodu v kolizi s novým potrubím</t>
  </si>
  <si>
    <t>"dle výk. výměr" 105,80</t>
  </si>
  <si>
    <t>871161141</t>
  </si>
  <si>
    <t>Montáž potrubí z PE100 RC SDR 11 otevřený výkop svařovaných na tupo d 32 x 3,0 mm</t>
  </si>
  <si>
    <t>562353567</t>
  </si>
  <si>
    <t>Montáž vodovodního potrubí z polyetylenu PE100 RC v otevřeném výkopu svařovaných na tupo SDR 11/PN16 d 32 x 3,0 mm</t>
  </si>
  <si>
    <t>přípojky suchovodu 7 ks</t>
  </si>
  <si>
    <t>"bere se cca 5.0m na přípojku" 5,0*7</t>
  </si>
  <si>
    <t>28613524</t>
  </si>
  <si>
    <t>potrubí vodovodní třívrstvé PE100 RC SDR11 32x3,0mm</t>
  </si>
  <si>
    <t>88733933</t>
  </si>
  <si>
    <t>"pro suchovod dle montáže" 35,0</t>
  </si>
  <si>
    <t>přičteno ztratné 1.5%</t>
  </si>
  <si>
    <t>35*1,015 'Přepočtené koeficientem množství</t>
  </si>
  <si>
    <t>871211141</t>
  </si>
  <si>
    <t>Montáž potrubí z PE100 RC SDR 11 otevřený výkop svařovaných na tupo d 63 x 5,8 mm</t>
  </si>
  <si>
    <t>-925642966</t>
  </si>
  <si>
    <t>Montáž vodovodního potrubí z polyetylenu PE100 RC v otevřeném výkopu svařovaných na tupo SDR 11/PN16 d 63 x 5,8 mm</t>
  </si>
  <si>
    <t>potrubí pro suchovod</t>
  </si>
  <si>
    <t>včetně dodání potřebných tvarovek pro přepojení</t>
  </si>
  <si>
    <t>"bere se cca dle délky úpravy řadu " 150</t>
  </si>
  <si>
    <t>28613113</t>
  </si>
  <si>
    <t>potrubí vodovodní jednovrstvé PE100 RC PN 16 SDR11 63x5,8mm</t>
  </si>
  <si>
    <t>-1817014440</t>
  </si>
  <si>
    <t>"pro suchovod dle montáže" 150</t>
  </si>
  <si>
    <t>150*1,015 'Přepočtené koeficientem množství</t>
  </si>
  <si>
    <t>871251141</t>
  </si>
  <si>
    <t>Montáž potrubí z PE100 RC SDR 11 otevřený výkop svařovaných na tupo d 110 x 10,0 mm</t>
  </si>
  <si>
    <t>-1364260264</t>
  </si>
  <si>
    <t>Montáž vodovodního potrubí z polyetylenu PE100 RC v otevřeném výkopu svařovaných na tupo SDR 11/PN16 d 110 x 10,0 mm</t>
  </si>
  <si>
    <t>"řad A  bez tvarovek a armatur, dle klad. schéma" 146,02</t>
  </si>
  <si>
    <t>včetně úpravy st. potrubí v místech napojení</t>
  </si>
  <si>
    <t>včetně montáže přírub v místech napojení na tvarovky a armatury</t>
  </si>
  <si>
    <t>včetně montáže přírub na st. potrubí z PE, De 110 a De 90</t>
  </si>
  <si>
    <t>včetně zatažení potrubí do chráničky v místě stoky</t>
  </si>
  <si>
    <t>28613550</t>
  </si>
  <si>
    <t>potrubí vodovodní dvouvrstvé PE100 RC SDR11 110x10mm</t>
  </si>
  <si>
    <t>-866895570</t>
  </si>
  <si>
    <t>"dle montáže " 146,02</t>
  </si>
  <si>
    <t>146,02*1,015 'Přepočtené koeficientem množství</t>
  </si>
  <si>
    <t>550010011016</t>
  </si>
  <si>
    <t>PŘÍRUBA ISO 100/110</t>
  </si>
  <si>
    <t>-1740601045</t>
  </si>
  <si>
    <t>"dle klad. schéma 4 ks" 4</t>
  </si>
  <si>
    <t>857241131</t>
  </si>
  <si>
    <t>Montáž litinových tvarovek jednoosých hrdlových otevřený výkop s integrovaným těsněním DN 80</t>
  </si>
  <si>
    <t>-1438603010</t>
  </si>
  <si>
    <t>Montáž litinových tvarovek na potrubí litinovém tlakovém jednoosých na potrubí z trub hrdlových v otevřeném výkopu, kanálu nebo v šachtě s integrovaným těsněním DN 80</t>
  </si>
  <si>
    <t>"spojka hrdlo/příruba, dle klad. schéma" 2</t>
  </si>
  <si>
    <t>799408000016</t>
  </si>
  <si>
    <t>SYNOFLEX - S PŘÍRUBOU 80 (85-105)</t>
  </si>
  <si>
    <t>-1761234706</t>
  </si>
  <si>
    <t>" dle montáže" 2</t>
  </si>
  <si>
    <t>857261131</t>
  </si>
  <si>
    <t>Montáž litinových tvarovek jednoosých hrdlových otevřený výkop s integrovaným těsněním DN 100</t>
  </si>
  <si>
    <t>1914339947</t>
  </si>
  <si>
    <t>Montáž litinových tvarovek na potrubí litinovém tlakovém jednoosých na potrubí z trub hrdlových v otevřeném výkopu, kanálu nebo v šachtě s integrovaným těsněním DN 100</t>
  </si>
  <si>
    <t>"spojka hrdlo/příruba, dle klad. schéma" 3</t>
  </si>
  <si>
    <t>"koleno hrdlové 45°" 2</t>
  </si>
  <si>
    <t>799410000016</t>
  </si>
  <si>
    <t>SYNOFLEX - S PŘÍRUBOU 100 (104-132)</t>
  </si>
  <si>
    <t>246890065</t>
  </si>
  <si>
    <t>" dle montáže" 3</t>
  </si>
  <si>
    <t>854511000016</t>
  </si>
  <si>
    <t>TVAROVKA S2000 OBLOUK 45° 110</t>
  </si>
  <si>
    <t>1636501860</t>
  </si>
  <si>
    <t>857243131</t>
  </si>
  <si>
    <t>Montáž litinových tvarovek odbočných hrdlových otevřený výkop s integrovaným těsněním DN 80</t>
  </si>
  <si>
    <t>-1828844880</t>
  </si>
  <si>
    <t>Montáž litinových tvarovek na potrubí litinovém tlakovém odbočných na potrubí z trub hrdlových v otevřeném výkopu, kanálu nebo v šachtě s integrovaným těsněním DN 80</t>
  </si>
  <si>
    <t>"A kus, dle klad. schéma" 1</t>
  </si>
  <si>
    <t>852511008016</t>
  </si>
  <si>
    <t>TVAROVKA S2000 HRDLA / PŘÍRUBA 110-80</t>
  </si>
  <si>
    <t>-474994564</t>
  </si>
  <si>
    <t>" dle montáže" 1</t>
  </si>
  <si>
    <t>857264122</t>
  </si>
  <si>
    <t>Montáž litinových tvarovek odbočných přírubových otevřený výkop DN 100</t>
  </si>
  <si>
    <t>575400470</t>
  </si>
  <si>
    <t>Montáž litinových tvarovek na potrubí litinovém tlakovém odbočných na potrubí z trub přírubových v otevřeném výkopu, kanálu nebo v šachtě DN 100</t>
  </si>
  <si>
    <t>"T kus DN100/80, dle klad. schéma 1 ks" 1</t>
  </si>
  <si>
    <t>"T kus DN100/100, dle klad. schéma 1 ks" 3</t>
  </si>
  <si>
    <t>851010010016</t>
  </si>
  <si>
    <t>TVAROVKA T KUS 100-100</t>
  </si>
  <si>
    <t>1625461945</t>
  </si>
  <si>
    <t>"T kus DN100/100, dle montáže" 3</t>
  </si>
  <si>
    <t>851010008016</t>
  </si>
  <si>
    <t>TVAROVKA T KUS 100-80</t>
  </si>
  <si>
    <t>-2011846262</t>
  </si>
  <si>
    <t>857242122</t>
  </si>
  <si>
    <t>Montáž litinových tvarovek jednoosých přírubových otevřený výkop DN 80</t>
  </si>
  <si>
    <t>-1535732946</t>
  </si>
  <si>
    <t>Montáž litinových tvarovek na potrubí litinovém tlakovém jednoosých na potrubí z trub přírubových v otevřeném výkopu, kanálu nebo v šachtě DN 80</t>
  </si>
  <si>
    <t>"přírubové koleno s patkou před hydranty, dle klad. schema" 2</t>
  </si>
  <si>
    <t>504908000010</t>
  </si>
  <si>
    <t>4/4 DÍRY KOLENO PATNÍ PŘÍRUBOVÉ 80 - 4/4 DÍRY</t>
  </si>
  <si>
    <t>482623423</t>
  </si>
  <si>
    <t>"dle montáže" 2</t>
  </si>
  <si>
    <t>857262122</t>
  </si>
  <si>
    <t>Montáž litinových tvarovek jednoosých přírubových otevřený výkop DN 100</t>
  </si>
  <si>
    <t>-1425748497</t>
  </si>
  <si>
    <t>Montáž litinových tvarovek na potrubí litinovém tlakovém jednoosých na potrubí z trub přírubových v otevřeném výkopu, kanálu nebo v šachtě DN 100</t>
  </si>
  <si>
    <t>"přír. koleno FFK 45, dle klad. schéma" 1</t>
  </si>
  <si>
    <t>"přír. koleno FFK 22.5, dle klad. schéma" 1</t>
  </si>
  <si>
    <t>"přír. koleno FFK 11.25, dle klad. schéma" 1</t>
  </si>
  <si>
    <t>"FF-KUS, dle klad. schéma" 1</t>
  </si>
  <si>
    <t>854010000016</t>
  </si>
  <si>
    <t>TVAROVKA OBLOUK 45° 100</t>
  </si>
  <si>
    <t>-2125903739</t>
  </si>
  <si>
    <t>854210000016</t>
  </si>
  <si>
    <t>TVAROVKA OBLOUK 22° 100</t>
  </si>
  <si>
    <t>1449788706</t>
  </si>
  <si>
    <t>854110000016</t>
  </si>
  <si>
    <t>TVAROVKA OBLOUK 11° 100</t>
  </si>
  <si>
    <t>-1404243710</t>
  </si>
  <si>
    <t>850010015016</t>
  </si>
  <si>
    <t>TVAROVKA FF KUS 100/150</t>
  </si>
  <si>
    <t>-672474750</t>
  </si>
  <si>
    <t>891173911</t>
  </si>
  <si>
    <t>Výměna vodovodního ventilu hlavního pro přípojky DN 32</t>
  </si>
  <si>
    <t>-1809922163</t>
  </si>
  <si>
    <t>Výměna vodovodních armatur na potrubí ventilů hlavních pro přípojky DN 32</t>
  </si>
  <si>
    <t xml:space="preserve"> montáž pro přípojky suchovodu</t>
  </si>
  <si>
    <t>"dle počtu přípojek, 7 ks" 7</t>
  </si>
  <si>
    <t>28654338</t>
  </si>
  <si>
    <t>kohout kulový PPR D 32mm</t>
  </si>
  <si>
    <t>1288728754</t>
  </si>
  <si>
    <t>000S1</t>
  </si>
  <si>
    <t>Přechod na potrubí stávající přípojky</t>
  </si>
  <si>
    <t>-149995314</t>
  </si>
  <si>
    <t>včetně prací a materiálu</t>
  </si>
  <si>
    <t>"pro přípojky suchovodu, 7 ks" 7</t>
  </si>
  <si>
    <t>000S2</t>
  </si>
  <si>
    <t>Demontáž potrubí suchovodu včetně likvidace</t>
  </si>
  <si>
    <t>1072348922</t>
  </si>
  <si>
    <t>"pro suchovod - přípojky" 35</t>
  </si>
  <si>
    <t>"pro suchovod - řad" 150</t>
  </si>
  <si>
    <t>891219111</t>
  </si>
  <si>
    <t>Montáž navrtávacích pasů na potrubí z jakýchkoli trub DN 50</t>
  </si>
  <si>
    <t>-1546385740</t>
  </si>
  <si>
    <t>Montáž vodovodních armatur na potrubí navrtávacích pasů s ventilem Jt 1 MPa, na potrubí z trub litinových, ocelových nebo plastických hmot DN 50</t>
  </si>
  <si>
    <t>"pro přípojky suchovodu na potrubí De 63 mm, 7 ks" 7</t>
  </si>
  <si>
    <t>531006305416</t>
  </si>
  <si>
    <t>PAS NAVRTÁVACÍ UZAVÍRACÍ HAKU 63-5/4"</t>
  </si>
  <si>
    <t>799869372</t>
  </si>
  <si>
    <t>891241112</t>
  </si>
  <si>
    <t>Montáž vodovodních šoupátek otevřený výkop DN 80</t>
  </si>
  <si>
    <t>-1958995748</t>
  </si>
  <si>
    <t>Montáž vodovodních armatur na potrubí šoupátek nebo klapek uzavíracích v otevřeném výkopu nebo v šachtách s osazením zemní soupravy (bez poklopů) DN 80</t>
  </si>
  <si>
    <t>"šoupě DN80, dle klad. schéma" 2</t>
  </si>
  <si>
    <t>400208000016</t>
  </si>
  <si>
    <t>ŠOUPĚ E2 PŘÍRUBOVÉ KRÁTKÉ 80</t>
  </si>
  <si>
    <t>-112248232</t>
  </si>
  <si>
    <t>950205010003</t>
  </si>
  <si>
    <t>SOUPRAVA ZEMNÍ TELESKOPICKÁ E2/E3-1,3 -1,8 50-100 (1,3-1,8m)</t>
  </si>
  <si>
    <t>-121054946</t>
  </si>
  <si>
    <t>"pro šoupata DN80  dle klad. schéma" 2</t>
  </si>
  <si>
    <t>"pro šoupata DN100  dle klad. schéma" 7</t>
  </si>
  <si>
    <t>"pro šoupě reduk. DN100/80  dle klad. schéma" 2</t>
  </si>
  <si>
    <t>891261112</t>
  </si>
  <si>
    <t>Montáž vodovodních šoupátek otevřený výkop DN 100</t>
  </si>
  <si>
    <t>190531378</t>
  </si>
  <si>
    <t>Montáž vodovodních armatur na potrubí šoupátek nebo klapek uzavíracích v otevřeném výkopu nebo v šachtách s osazením zemní soupravy (bez poklopů) DN 100</t>
  </si>
  <si>
    <t>"šoupě DN100, dle klad. schéma" 7</t>
  </si>
  <si>
    <t>"šoupě reduk. DN100/80  dle klad. schéma" 2</t>
  </si>
  <si>
    <t>400210000016</t>
  </si>
  <si>
    <t>ŠOUPĚ E2 PŘÍRUBOVÉ KRÁTKÉ 100</t>
  </si>
  <si>
    <t>81553248</t>
  </si>
  <si>
    <t>415010008016</t>
  </si>
  <si>
    <t>ŠOUPĚ E2/E3 PŘÍRUBOVÉ REDUKOVANÉ 100/80</t>
  </si>
  <si>
    <t>-452061646</t>
  </si>
  <si>
    <t>891247111</t>
  </si>
  <si>
    <t>Montáž hydrantů podzemních DN 80</t>
  </si>
  <si>
    <t>-969896410</t>
  </si>
  <si>
    <t>Montáž vodovodních armatur na potrubí hydrantů podzemních (bez osazení poklopů) DN 80</t>
  </si>
  <si>
    <t>"hydrant dle klad. schema" 2</t>
  </si>
  <si>
    <t>D49008012516</t>
  </si>
  <si>
    <t>HYDRANT PODZEMNÍ PLNOPRŮTOKOVÝ 80/1,25 m</t>
  </si>
  <si>
    <t>227248686</t>
  </si>
  <si>
    <t>"dle montáže nových hydrantů, dle klad. schema" 2</t>
  </si>
  <si>
    <t>891261811</t>
  </si>
  <si>
    <t>Demontáž vodovodních šoupátek otevřený výkop DN 100</t>
  </si>
  <si>
    <t>-882141854</t>
  </si>
  <si>
    <t>Demontáž vodovodních armatur na potrubí šoupátek nebo klapek uzavíracích v otevřeném výkopu nebo v šachtách DN 100</t>
  </si>
  <si>
    <t>"demontáž šoupat, dle výk. výměr" 4</t>
  </si>
  <si>
    <t>891247812</t>
  </si>
  <si>
    <t>Demontáž hydrantů podzemních na potrubí DN 80</t>
  </si>
  <si>
    <t>-663548804</t>
  </si>
  <si>
    <t>Demontáž vodovodních armatur na potrubí hydrantů podzemních DN 80</t>
  </si>
  <si>
    <t>"demontáž hydrantů, dle výk. výměr" 2</t>
  </si>
  <si>
    <t>892233122</t>
  </si>
  <si>
    <t>Proplach a dezinfekce vodovodního potrubí DN od 40 do 70</t>
  </si>
  <si>
    <t>1652278288</t>
  </si>
  <si>
    <t>"pro suchovod" 150</t>
  </si>
  <si>
    <t>892241111</t>
  </si>
  <si>
    <t>Tlaková zkouška vodou potrubí DN do 80</t>
  </si>
  <si>
    <t>-297129857</t>
  </si>
  <si>
    <t>Tlakové zkoušky vodou na potrubí DN do 80</t>
  </si>
  <si>
    <t>892271111</t>
  </si>
  <si>
    <t>Tlaková zkouška vodou potrubí DN 100 nebo 125</t>
  </si>
  <si>
    <t>83003859</t>
  </si>
  <si>
    <t>Tlakové zkoušky vodou na potrubí DN 100 nebo 125</t>
  </si>
  <si>
    <t>"pro řad A, dle výk. výměr" 149,14</t>
  </si>
  <si>
    <t>892273122</t>
  </si>
  <si>
    <t>Proplach a dezinfekce vodovodního potrubí DN od 80 do 125</t>
  </si>
  <si>
    <t>1213089359</t>
  </si>
  <si>
    <t>"dle délky řadu" 149,14</t>
  </si>
  <si>
    <t>892372111</t>
  </si>
  <si>
    <t>Zabezpečení konců potrubí DN do 300 při tlakových zkouškách vodou</t>
  </si>
  <si>
    <t>-1503562027</t>
  </si>
  <si>
    <t>Tlakové zkoušky vodou zabezpečení konců potrubí při tlakových zkouškách DN do 300</t>
  </si>
  <si>
    <t>"uvažuje se 3x" 3</t>
  </si>
  <si>
    <t>899401112</t>
  </si>
  <si>
    <t>Osazení poklopů litinových šoupátkových</t>
  </si>
  <si>
    <t>-1451245018</t>
  </si>
  <si>
    <t>"dle počtu šoupat" 7+2+2</t>
  </si>
  <si>
    <t>422913520</t>
  </si>
  <si>
    <t>poklop litinový šoupátkový pro zemní soupravy osazení do terénu a do vozovky</t>
  </si>
  <si>
    <t>-1861131453</t>
  </si>
  <si>
    <t>"dle osazení" 11</t>
  </si>
  <si>
    <t>00040504</t>
  </si>
  <si>
    <t>Betonová deska pod poklop - šoupátková</t>
  </si>
  <si>
    <t>-1575510184</t>
  </si>
  <si>
    <t>899401113</t>
  </si>
  <si>
    <t>Osazení poklopů litinových hydrantových</t>
  </si>
  <si>
    <t>-1527547420</t>
  </si>
  <si>
    <t>"nové hydranty, dle klad. schema" 2</t>
  </si>
  <si>
    <t>42291452</t>
  </si>
  <si>
    <t>poklop litinový hydrantový DN 80</t>
  </si>
  <si>
    <t>-155189734</t>
  </si>
  <si>
    <t>"dle osazení, nový hydrant" 2</t>
  </si>
  <si>
    <t>000452200</t>
  </si>
  <si>
    <t>Betonová deska pod poklop - hydrantová</t>
  </si>
  <si>
    <t>-1063261958</t>
  </si>
  <si>
    <t>899713111</t>
  </si>
  <si>
    <t>Orientační tabulky na sloupku betonovém nebo ocelovém</t>
  </si>
  <si>
    <t>-1329024871</t>
  </si>
  <si>
    <t>Orientační tabulky na vodovodních a kanalizačních řadech na sloupku ocelovém nebo betonovém</t>
  </si>
  <si>
    <t>pro označení hydrantů a šoupat, montáž na oplocení</t>
  </si>
  <si>
    <t>"dle počtu hnízd hydrantů a šoupat, bere se 4 ks" 4</t>
  </si>
  <si>
    <t>899721111</t>
  </si>
  <si>
    <t>Signalizační vodič DN do 150 mm na potrubí</t>
  </si>
  <si>
    <t>705507658</t>
  </si>
  <si>
    <t>Signalizační vodič na potrubí DN do 150 mm</t>
  </si>
  <si>
    <t>"dle délky řadu + vyvedení" 149,14</t>
  </si>
  <si>
    <t>dle požadavku správce vodič CY 6 mm2</t>
  </si>
  <si>
    <t>"přičte se dl. vyvedení do poklopů šoupat" 9*1,5</t>
  </si>
  <si>
    <t>899722113</t>
  </si>
  <si>
    <t>Krytí potrubí z plastů výstražnou fólií z PVC přes 25 do 34cm</t>
  </si>
  <si>
    <t>-1359424892</t>
  </si>
  <si>
    <t>Krytí potrubí z plastů výstražnou fólií z PVC šířky přes 25 do 34 cm</t>
  </si>
  <si>
    <t>"dle délky řadů" 149,14</t>
  </si>
  <si>
    <t>899911216</t>
  </si>
  <si>
    <t>Kluzná objímka výšky 19 mm vnějšího průměru potrubí přes 102 mm do 112 mm</t>
  </si>
  <si>
    <t>10304228</t>
  </si>
  <si>
    <t>Kluzné objímky (pojízdná sedla) pro zasunutí potrubí do chráničky výšky 19 mm vnějšího průměru potrubí přes 102 do 112 mm</t>
  </si>
  <si>
    <t>"bere se cca 5 ks objímek do chráničky" 5</t>
  </si>
  <si>
    <t>899913141</t>
  </si>
  <si>
    <t>Uzavírací manžeta chráničky potrubí DN 100 x 150</t>
  </si>
  <si>
    <t>-858805345</t>
  </si>
  <si>
    <t>Koncové uzavírací manžety chrániček DN potrubí x DN chráničky DN 100 x 150</t>
  </si>
  <si>
    <t>"na začátku a konci chráničky, 2 ks" 2,0</t>
  </si>
  <si>
    <t>899914111</t>
  </si>
  <si>
    <t>Montáž ocelové chráničky D 159 x 10 mm</t>
  </si>
  <si>
    <t>-2052997340</t>
  </si>
  <si>
    <t>Montáž ocelové chráničky v otevřeném výkopu vnějšího průměru D 159 x 10 mm</t>
  </si>
  <si>
    <t>pro chráničky z OC, 168*4.5 mm na potrubí  vodovodu v místě křížení s Mlýnskou stokou</t>
  </si>
  <si>
    <t>"dle výk. výměr" 4,5</t>
  </si>
  <si>
    <t>14011100</t>
  </si>
  <si>
    <t>trubka ocelová bezešvá hladká jakost 11 353 168x4,5mm</t>
  </si>
  <si>
    <t>1645560565</t>
  </si>
  <si>
    <t>"dle montáře" 4,5</t>
  </si>
  <si>
    <t>1926521482</t>
  </si>
  <si>
    <t>na deponii do 3 km</t>
  </si>
  <si>
    <t>"vybourané potrubí" 0,033+0,582</t>
  </si>
  <si>
    <t>"vybouraná šoupata" 0,09</t>
  </si>
  <si>
    <t>"vybourané hydranty" 0,066</t>
  </si>
  <si>
    <t>1898334143</t>
  </si>
  <si>
    <t>nadeponii do 3 km</t>
  </si>
  <si>
    <t>"vybourané potrubí" (0,033+0,582)*(3-1)</t>
  </si>
  <si>
    <t>"vybouraná šoupata" 0,09*(3-1)</t>
  </si>
  <si>
    <t>"vybourané hydranty" 0,066*(3-1)</t>
  </si>
  <si>
    <t>998276101</t>
  </si>
  <si>
    <t>Přesun hmot pro trubní vedení z trub z plastických hmot otevřený výkop</t>
  </si>
  <si>
    <t>-384745524</t>
  </si>
  <si>
    <t>Přesun hmot pro trubní vedení hloubené z trub z plastických hmot nebo sklolaminátových pro vodovody, kanalizace, teplovody, produktovody v otevřeném výkopu dopravní vzdálenost do 15 m</t>
  </si>
  <si>
    <t>302 - Jednotná kanalizace</t>
  </si>
  <si>
    <t>CZ63906601</t>
  </si>
  <si>
    <t xml:space="preserve">    3 - Svislé a kompletní konstrukce</t>
  </si>
  <si>
    <t>-177567322</t>
  </si>
  <si>
    <t>-1506488110</t>
  </si>
  <si>
    <t>"Pro stoku B dle výkazu výměr" 480,23</t>
  </si>
  <si>
    <t>1015579821</t>
  </si>
  <si>
    <t>uvažováno 20% z výkopu rýh</t>
  </si>
  <si>
    <t>480,23*0,20</t>
  </si>
  <si>
    <t>663858719</t>
  </si>
  <si>
    <t>"dle výk. výměr" 726,79</t>
  </si>
  <si>
    <t>-1736810607</t>
  </si>
  <si>
    <t>"dle zřízení" 726,79</t>
  </si>
  <si>
    <t>-863476317</t>
  </si>
  <si>
    <t>"dle hloubení rýh tř. těž. I" 480,23</t>
  </si>
  <si>
    <t>"odečte se zásyp" -298,351</t>
  </si>
  <si>
    <t>2098556526</t>
  </si>
  <si>
    <t>"dle vodor. přemístění" 181,879*(21-10)</t>
  </si>
  <si>
    <t>708668845</t>
  </si>
  <si>
    <t>"dle vodorovného přemístění" 181,879*1,8</t>
  </si>
  <si>
    <t>-650795464</t>
  </si>
  <si>
    <t>"rýhy dle výk. výměr" 480,23</t>
  </si>
  <si>
    <t>"odečte se obsyp včetně potrubí" -121,854</t>
  </si>
  <si>
    <t>odečte se lože pod potrubí DN 400</t>
  </si>
  <si>
    <t>"stoka B" -0,1*1,35*(125,35-5,0)</t>
  </si>
  <si>
    <t>"odečte se sanace zákl. spáry" -0,15*1,35*125,35</t>
  </si>
  <si>
    <t>odečtou se tělesa šachet</t>
  </si>
  <si>
    <t>"DN 1000, prům. hl. 2.54 m" -0,62*0,62*3,14*2,54*6</t>
  </si>
  <si>
    <t>761820191</t>
  </si>
  <si>
    <t>0,3 m nad povrch potrubí z PP DN 400</t>
  </si>
  <si>
    <t>"stoka B" 1,35*(0,45+0,3)*(125,35-5,0)</t>
  </si>
  <si>
    <t>odečte se zemina vytlačená potrubím z PP DN 400</t>
  </si>
  <si>
    <t>"stoka B" -3,14*0,225*0,225*(125,35-5,0)</t>
  </si>
  <si>
    <t>-1834109991</t>
  </si>
  <si>
    <t>"dle obsypání" 102,723*2,0</t>
  </si>
  <si>
    <t>Svislé a kompletní konstrukce</t>
  </si>
  <si>
    <t>359310231</t>
  </si>
  <si>
    <t>Výplň za rubem zdiva stok prostým betonem tř. C 8/10 ve štole</t>
  </si>
  <si>
    <t>1826938324</t>
  </si>
  <si>
    <t>Výplň za rubem cihelného zdiva stok ve štole prostým betonem tř. C 8/10</t>
  </si>
  <si>
    <t>uvažováno pro vyplnění opuštěných úseků stávající stoky hubeným řídkým betonem</t>
  </si>
  <si>
    <t>"uvažováno potrubí DN 400 v délce 68,2 m" 3,14*0,2*0,2*68,2</t>
  </si>
  <si>
    <t>včetně vybourání otvorů pro zalití a potřebných zemních prací</t>
  </si>
  <si>
    <t>359901211</t>
  </si>
  <si>
    <t>Monitoring stoky jakékoli výšky na nové kanalizaci</t>
  </si>
  <si>
    <t>-1650669494</t>
  </si>
  <si>
    <t>Monitoring stok (kamerový systém) jakékoli výšky nová kanalizace</t>
  </si>
  <si>
    <t>"kamerová prohlídka dle délky stok" 125,35</t>
  </si>
  <si>
    <t>-2030079544</t>
  </si>
  <si>
    <t>0,15*1,35*125,35</t>
  </si>
  <si>
    <t>-1893679246</t>
  </si>
  <si>
    <t>lože pod potrubí DN 400</t>
  </si>
  <si>
    <t>"sběrač B" 0,1*1,35*(125,35-5,0)</t>
  </si>
  <si>
    <t>452112112</t>
  </si>
  <si>
    <t>Osazení betonových prstenců nebo rámů v do 100 mm pod poklopy a mříže</t>
  </si>
  <si>
    <t>-541026864</t>
  </si>
  <si>
    <t>Osazení betonových dílců prstenců nebo rámů pod poklopy a mříže, výšky do 100 mm</t>
  </si>
  <si>
    <t>"dle tabulky šachet" 3+7+2</t>
  </si>
  <si>
    <t>59224011</t>
  </si>
  <si>
    <t>prstenec šachtový vyrovnávací betonový 625x100x60mm</t>
  </si>
  <si>
    <t>1110938619</t>
  </si>
  <si>
    <t>"dle tabulky šachet" 2</t>
  </si>
  <si>
    <t>59224012</t>
  </si>
  <si>
    <t>prstenec šachtový vyrovnávací betonový 625x100x80mm</t>
  </si>
  <si>
    <t>-831506997</t>
  </si>
  <si>
    <t>"dle tabulky šachet" 7</t>
  </si>
  <si>
    <t>59224013</t>
  </si>
  <si>
    <t>prstenec šachtový vyrovnávací betonový 625x100x100mm</t>
  </si>
  <si>
    <t>218153788</t>
  </si>
  <si>
    <t>"dle tabulky šachet" 3</t>
  </si>
  <si>
    <t>830391811</t>
  </si>
  <si>
    <t>Bourání stávajícího kameninového potrubí DN přes 205 do 400</t>
  </si>
  <si>
    <t>-2111709821</t>
  </si>
  <si>
    <t>Bourání stávajícího potrubí z kameninových trub v otevřeném výkopu DN přes 250 do 400</t>
  </si>
  <si>
    <t>odstranění st. potrubí kanalizace z trub z KT v kolizi s novým potrubím stoky</t>
  </si>
  <si>
    <t>"dle výk. výměr" 56,90</t>
  </si>
  <si>
    <t>-656950733</t>
  </si>
  <si>
    <t>odstranění st. potrubí z PE vodovodu v kolizi s novým potrubím stoky</t>
  </si>
  <si>
    <t>"dle výk. výměr" 3,1</t>
  </si>
  <si>
    <t>871390420</t>
  </si>
  <si>
    <t>Montáž kanalizačního potrubí korugovaného SN 12 z polypropylenu DN 400</t>
  </si>
  <si>
    <t>-1212815315</t>
  </si>
  <si>
    <t>Montáž kanalizačního potrubí z polypropylenu PP korugovaného nebo žebrovaného SN 12 DN 400</t>
  </si>
  <si>
    <t>"korugované potrubí z PP DN 400, stoka B, dle výk. výměr" 125,35-5,0</t>
  </si>
  <si>
    <t>"odečte se délka odboček" -(1+8)*0,52</t>
  </si>
  <si>
    <t>28617270</t>
  </si>
  <si>
    <t>trubka kanalizační PP korugovaná DN 400x6000mm SN12</t>
  </si>
  <si>
    <t>-194826231</t>
  </si>
  <si>
    <t>"dle montáže potrubí" 115,67</t>
  </si>
  <si>
    <t>115,67*1,015 'Přepočtené koeficientem množství</t>
  </si>
  <si>
    <t>877390420</t>
  </si>
  <si>
    <t>Montáž odboček na kanalizačním potrubí z PP trub korugovaných DN 400</t>
  </si>
  <si>
    <t>1236172137</t>
  </si>
  <si>
    <t>Montáž tvarovek na kanalizačním plastovém potrubí z PP nebo PVC-U korugovaného nebo žebrovaného odboček DN 400</t>
  </si>
  <si>
    <t>"odbočky DN 400/De 160 dle výk. výměr" 8</t>
  </si>
  <si>
    <t>"odbočky DN 400/De 200 dle výk. výměr" 1</t>
  </si>
  <si>
    <t>28617363</t>
  </si>
  <si>
    <t>odbočka kanalizace PP korugované pro KG 45° DN 400/160</t>
  </si>
  <si>
    <t>-425350457</t>
  </si>
  <si>
    <t>"dle montáže" 8</t>
  </si>
  <si>
    <t>28617369</t>
  </si>
  <si>
    <t>odbočka kanalizace PP korugované pro KG 45° DN 400/200</t>
  </si>
  <si>
    <t>-873376491</t>
  </si>
  <si>
    <t>890431851</t>
  </si>
  <si>
    <t>Bourání šachet z prefabrikovaných skruží strojně obestavěného prostoru přes 1,5 do 3 m3</t>
  </si>
  <si>
    <t>366484226</t>
  </si>
  <si>
    <t>Bourání šachet a jímek strojně velikosti obestavěného prostoru přes 1,5 do 3 m3 z prefabrikovaných skruží</t>
  </si>
  <si>
    <t>vybourání stávajících šachet na jednotné kanalizaci</t>
  </si>
  <si>
    <t>"bere se cca 3.0 m3/šachtu" 6*3,0</t>
  </si>
  <si>
    <t>892392121</t>
  </si>
  <si>
    <t>Tlaková zkouška vzduchem potrubí DN 400 těsnícím vakem ucpávkovým</t>
  </si>
  <si>
    <t>úsek</t>
  </si>
  <si>
    <t>713381365</t>
  </si>
  <si>
    <t>Tlakové zkoušky vzduchem těsnícími vaky ucpávkovými DN 400</t>
  </si>
  <si>
    <t>"včetně ucpávek přípojek" 5</t>
  </si>
  <si>
    <t>894211231</t>
  </si>
  <si>
    <t>Šachty kanalizační kruhové z prostého betonu na potrubí DN 350 nebo 400 dno kamenina</t>
  </si>
  <si>
    <t>-1753554347</t>
  </si>
  <si>
    <t>Šachty kanalizační z prostého betonu výšky vstupu do 1,50 m kruhové s obložením dna kameninou nebo kanalizačními cihlami, na potrubí DN 350 nebo 400</t>
  </si>
  <si>
    <t>"pro šachty s  bet. monolit. dnem, dle výk. výměr a tab. šachet" 3</t>
  </si>
  <si>
    <t>na st. KT potrubí, včetně úpravy KT potrubí v místě šachty</t>
  </si>
  <si>
    <t>894411131</t>
  </si>
  <si>
    <t>Zřízení šachet kanalizačních z betonových dílců na potrubí DN přes 300 do 400 dno beton tř. C 25/30</t>
  </si>
  <si>
    <t>-1850599463</t>
  </si>
  <si>
    <t>Zřízení šachet kanalizačních z betonových dílců výšky vstupu do 1,50 m s obložením dna betonem tř. C 25/30, na potrubí DN přes 300 do 400</t>
  </si>
  <si>
    <t>"pro bet. prefa šachty, dle výk. výměr a  tab. šachet" 3</t>
  </si>
  <si>
    <t>59224038</t>
  </si>
  <si>
    <t>dno betonové šachtové DN 400 betonový žlab i nástupnice 100x88,5x23cm</t>
  </si>
  <si>
    <t>1986101658</t>
  </si>
  <si>
    <t>uvažovat na potrubí z PP, DN 400</t>
  </si>
  <si>
    <t>"dle tab. šachet" 2</t>
  </si>
  <si>
    <t>59224044</t>
  </si>
  <si>
    <t>dno betonové šachtové DN 500 betonový žlab i nástupnice 100x98,5x23cm</t>
  </si>
  <si>
    <t>359688515</t>
  </si>
  <si>
    <t>"dle tab. šachet" 1</t>
  </si>
  <si>
    <t>59224066</t>
  </si>
  <si>
    <t>skruž betonová DN 1000x250 PS 100x25x12cm</t>
  </si>
  <si>
    <t>476956820</t>
  </si>
  <si>
    <t>"dle tab. šachet" 5</t>
  </si>
  <si>
    <t>59224068</t>
  </si>
  <si>
    <t>skruž betonová DN 1000x500 100x50x12cm</t>
  </si>
  <si>
    <t>748482445</t>
  </si>
  <si>
    <t>"dle tab. šachet" 3</t>
  </si>
  <si>
    <t>59224069</t>
  </si>
  <si>
    <t>skruž betonová DN 1000x1000 100x100x12cm</t>
  </si>
  <si>
    <t>-62807895</t>
  </si>
  <si>
    <t>59224056</t>
  </si>
  <si>
    <t>konus betonové šachty DN 1000 kanalizační 100x62,5x67cm kapsové stupadlo</t>
  </si>
  <si>
    <t>-1342720986</t>
  </si>
  <si>
    <t>"dle tab. šachet" 6</t>
  </si>
  <si>
    <t>899103211</t>
  </si>
  <si>
    <t>Demontáž poklopů litinových nebo ocelových včetně rámů hmotnosti přes 100 do 150 kg</t>
  </si>
  <si>
    <t>CS ÚRS 2023 01</t>
  </si>
  <si>
    <t>-615401534</t>
  </si>
  <si>
    <t>Demontáž poklopů litinových a ocelových včetně rámů, hmotnosti jednotlivě přes 100 do 150 Kg</t>
  </si>
  <si>
    <t>"dle bourání kan. šachet, dle výk. výměr" 6,0</t>
  </si>
  <si>
    <t>899104112</t>
  </si>
  <si>
    <t>Osazení poklopů litinových, ocelových nebo železobetonových včetně rámů pro třídu zatížení D400, E600</t>
  </si>
  <si>
    <t>"poklopy revizních šachet dle tabulky poklopů" 6</t>
  </si>
  <si>
    <t>28661935</t>
  </si>
  <si>
    <t>poklop šachtový litinový DN 600 pro třídu zatížení D400</t>
  </si>
  <si>
    <t>-1239823366</t>
  </si>
  <si>
    <t>"dle osazení" 6</t>
  </si>
  <si>
    <t>použít poklopy dle požadavků správce</t>
  </si>
  <si>
    <t>-162748657</t>
  </si>
  <si>
    <t>Vodorovná doprava vybouraných hmot bez naložení, ale se složením a s hrubým urovnáním na vzdálenost do 1 km</t>
  </si>
  <si>
    <t>"vybourané potrubí z PE" 0,017</t>
  </si>
  <si>
    <t>"demontované poklopy" 0,90</t>
  </si>
  <si>
    <t>odvoz na recyklační centrum do 21 km</t>
  </si>
  <si>
    <t>"vybourané potrubí z KT" 8,82</t>
  </si>
  <si>
    <t>"vybourané šachty" 10,80</t>
  </si>
  <si>
    <t>-1991118477</t>
  </si>
  <si>
    <t>Vodorovná doprava vybouraných hmot bez naložení, ale se složením a s hrubým urovnáním na vzdálenost Příplatek k ceně za každý další i započatý 1 km přes 1 km</t>
  </si>
  <si>
    <t>"vybourané potrubí z PE" 0,017*(3-1)</t>
  </si>
  <si>
    <t>"demontované poklopy" 0,90*(3-1)</t>
  </si>
  <si>
    <t>"vybourané potrubí z KT" 8,82*(21-1)</t>
  </si>
  <si>
    <t>"vybourané šachty" 10,80*(21-1)</t>
  </si>
  <si>
    <t>997013867</t>
  </si>
  <si>
    <t>Poplatek za uložení stavebního odpadu na recyklační skládce (skládkovné) z tašek a keramických výrobků kód odpadu 17 01 03</t>
  </si>
  <si>
    <t>1611368612</t>
  </si>
  <si>
    <t>Poplatek za uložení stavebního odpadu na recyklační skládce (skládkovné) z tašek a keramických výrobků zatříděného do Katalogu odpadů pod kódem 17 01 03</t>
  </si>
  <si>
    <t>997221862</t>
  </si>
  <si>
    <t>Poplatek za uložení na recyklační skládce (skládkovné) stavebního odpadu z armovaného betonu pod kódem 17 01 01</t>
  </si>
  <si>
    <t>2016634689</t>
  </si>
  <si>
    <t>Poplatek za uložení stavebního odpadu na recyklační skládce (skládkovné) z armovaného betonu zatříděného do Katalogu odpadů pod kódem 17 01 01</t>
  </si>
  <si>
    <t>303 - Dešťová kanalizace</t>
  </si>
  <si>
    <t>121151105</t>
  </si>
  <si>
    <t>Sejmutí ornice plochy do 100 m2 tl vrstvy přes 250 do 300 mm strojně</t>
  </si>
  <si>
    <t>-1021959316</t>
  </si>
  <si>
    <t>Sejmutí ornice strojně při souvislé ploše do 100 m2, tl. vrstvy přes 250 do 300 mm</t>
  </si>
  <si>
    <t>"odhumusování tl. 0.3 m dle výk. výměr" 2152,80</t>
  </si>
  <si>
    <t>122251105</t>
  </si>
  <si>
    <t>Odkopávky a prokopávky nezapažené v hornině třídy těžitelnosti I skupiny 3 objem do 1000 m3 strojně</t>
  </si>
  <si>
    <t>-797351631</t>
  </si>
  <si>
    <t>Odkopávky a prokopávky nezapažené strojně v hornině třídy těžitelnosti I skupiny 3 přes 500 do 1 000 m3</t>
  </si>
  <si>
    <t>"pro otevřený příkop dle výk. výměr" 681,32</t>
  </si>
  <si>
    <t>132251101</t>
  </si>
  <si>
    <t>Hloubení rýh nezapažených š do 800 mm v hornině třídy těžitelnosti I skupiny 3 objem do 20 m3 strojně</t>
  </si>
  <si>
    <t>-2096579540</t>
  </si>
  <si>
    <t>Hloubení nezapažených rýh šířky do 800 mm strojně s urovnáním dna do předepsaného profilu a spádu v hornině třídy těžitelnosti I skupiny 3 do 20 m3</t>
  </si>
  <si>
    <t>rýha pro betonový práh</t>
  </si>
  <si>
    <t>"dle výk. výměr" 0,4*0,8*4,5</t>
  </si>
  <si>
    <t>"Pro sběrač C dle výkazu výměr" 370,58</t>
  </si>
  <si>
    <t>včetně rozšíření rýhy pro starotovací a cílovou jámu protlaku</t>
  </si>
  <si>
    <t>uvažováno 10% z výkopu rýh</t>
  </si>
  <si>
    <t>370,58*0,10</t>
  </si>
  <si>
    <t>141721222</t>
  </si>
  <si>
    <t>Řízený zemní protlak délky do 50 m hl do 6 m se zatažením potrubí průměru vrtu přes 400 do 450 mm v hornině třídy těžitelnosti I a II skupiny 1 až 4</t>
  </si>
  <si>
    <t>-1808447577</t>
  </si>
  <si>
    <t>Řízený zemní protlak délky protlaku do 50 m v hornině třídy těžitelnosti I a II, skupiny 1 až 4 včetně zatažení trub v hloubce do 6 m průměru vrtu přes 400 do 450 mm</t>
  </si>
  <si>
    <t>řízený zemní protlak oc potrubí D 426 mm, jako chráničky pro potrubí sběrače C</t>
  </si>
  <si>
    <t>"dle výk. výměr" 16,0</t>
  </si>
  <si>
    <t>14033234</t>
  </si>
  <si>
    <t>trubka ocelová bezešvá hladká tl 10mm ČSN 41 1375.1 D 426mm</t>
  </si>
  <si>
    <t>1744896474</t>
  </si>
  <si>
    <t xml:space="preserve">"dle délky protlaku" 16,0 </t>
  </si>
  <si>
    <t>-1903223914</t>
  </si>
  <si>
    <t>"dle výk. výměr" 390,39</t>
  </si>
  <si>
    <t>"dle výk. výměr" 393,97</t>
  </si>
  <si>
    <t>-1633451640</t>
  </si>
  <si>
    <t>"dle zřízení" 390,39</t>
  </si>
  <si>
    <t>"dle zřízení" 393,97</t>
  </si>
  <si>
    <t>683960668</t>
  </si>
  <si>
    <t>"přebytečná ornice" (2152,8-2129,5)*0,3</t>
  </si>
  <si>
    <t>"dle hloubení rýh tř. těž. I" 370,58+1,44</t>
  </si>
  <si>
    <t>"odkopávka" 681,32</t>
  </si>
  <si>
    <t>"odečte se zásyp" -176,911</t>
  </si>
  <si>
    <t>"dle vodor. přemístění" 876,429*(21-10)</t>
  </si>
  <si>
    <t>"dle vodorovného přemístění" 876,429*1,8</t>
  </si>
  <si>
    <t>"rýhy dle výk. výměr" 370,58</t>
  </si>
  <si>
    <t>"odečte se obsyp včetně potrubí" -126,606</t>
  </si>
  <si>
    <t>odečte se lože pod potrubí sběrače</t>
  </si>
  <si>
    <t>"DN 300" -0,1*1,05*(95,0-2,8-16,0)</t>
  </si>
  <si>
    <t>"DN 250" -0,1*1,0*(229,0-95,0-4,0)</t>
  </si>
  <si>
    <t>odečte se sanace zákl. spáry</t>
  </si>
  <si>
    <t>"DN300" -0,15*1,05*(95,0-16,0)</t>
  </si>
  <si>
    <t>"DN250" -0,15*1,0*(229,0-95,0)</t>
  </si>
  <si>
    <t>"DN 1000, prům. hl. 1.60 m" -0,62*0,62*3,14*1,60*7</t>
  </si>
  <si>
    <t>0,3 m nad povrch potrubí z PP DN 300 a 250</t>
  </si>
  <si>
    <t>"DN 250" 1,0*(0,28+0,3)*(229,0-95,0-4,0)</t>
  </si>
  <si>
    <t>"DN 300" 1,05*(0,34+0,3)*(95,0-2,8-16,0)</t>
  </si>
  <si>
    <t>odečte se zemina vytlačená potrubím z PP DN 300 a 250</t>
  </si>
  <si>
    <t>"DN 250" -3,14*0,14*0,14*(229,0-95,0-4,0)</t>
  </si>
  <si>
    <t>"DN 300" -3,14*0,17*0,17*(95,0-2,8-16,0)</t>
  </si>
  <si>
    <t>"dle obsypání" 111,690*2,0</t>
  </si>
  <si>
    <t>181351105</t>
  </si>
  <si>
    <t>Rozprostření ornice tl vrstvy přes 250 do 300 mm pl přes 100 do 500 m2 v rovině nebo ve svahu do 1:5 strojně</t>
  </si>
  <si>
    <t>1853061414</t>
  </si>
  <si>
    <t>Rozprostření a urovnání ornice v rovině nebo ve svahu sklonu do 1:5 strojně při souvislé ploše přes 100 do 500 m2, tl. vrstvy přes 250 do 300 mm</t>
  </si>
  <si>
    <t>"ohumusování v rovině tl. 0.3 m dle výk. výměr" 2129,50</t>
  </si>
  <si>
    <t>181451121</t>
  </si>
  <si>
    <t>Založení lučního trávníku výsevem pl přes 1000 m2 v rovině a ve svahu do 1:5</t>
  </si>
  <si>
    <t>1841970704</t>
  </si>
  <si>
    <t>Založení trávníku na půdě předem připravené plochy přes 1000 m2 výsevem včetně utažení lučního v rovině nebo na svahu do 1:5</t>
  </si>
  <si>
    <t>"dle ohumusování v rovině dle výk. výměr" 2129,50</t>
  </si>
  <si>
    <t>00572472</t>
  </si>
  <si>
    <t>osivo směs travní krajinná-rovinná</t>
  </si>
  <si>
    <t>1744292673</t>
  </si>
  <si>
    <t>2129,50*0,03</t>
  </si>
  <si>
    <t>334564976</t>
  </si>
  <si>
    <t>"uvažuje se pro plochy ohumusování v rovině dle výk. výměr" 2029,50</t>
  </si>
  <si>
    <t>184818232</t>
  </si>
  <si>
    <t>Ochrana kmene průměru přes 300 do 500 mm bedněním výšky do 2 m</t>
  </si>
  <si>
    <t>1111620377</t>
  </si>
  <si>
    <t>Ochrana kmene bedněním před poškozením stavebním provozem zřízení včetně odstranění výšky bednění do 2 m průměru kmene přes 300 do 500 mm</t>
  </si>
  <si>
    <t>ochrana kmenů stromů bedněním</t>
  </si>
  <si>
    <t>"uvažují se 2 ks" 2</t>
  </si>
  <si>
    <t>184818233</t>
  </si>
  <si>
    <t>Ochrana kmene průměru přes 500 do 700 mm bedněním výšky do 2 m</t>
  </si>
  <si>
    <t>-2002932584</t>
  </si>
  <si>
    <t>Ochrana kmene bedněním před poškozením stavebním provozem zřízení včetně odstranění výšky bednění do 2 m průměru kmene přes 500 do 700 mm</t>
  </si>
  <si>
    <t>"uvažuje se 1 ks" 1</t>
  </si>
  <si>
    <t>184818235</t>
  </si>
  <si>
    <t>Ochrana kmene průměru přes 900 do 1100 mm bedněním výšky do 2 m</t>
  </si>
  <si>
    <t>1107070881</t>
  </si>
  <si>
    <t>Ochrana kmene bedněním před poškozením stavebním provozem zřízení včetně odstranění výšky bednění do 2 m průměru kmene přes 900 do 1100 mm</t>
  </si>
  <si>
    <t>875547577</t>
  </si>
  <si>
    <t>2129,50*10*10*0,001</t>
  </si>
  <si>
    <t>"kamerová prohlídka dle délky sběrače" 229,0</t>
  </si>
  <si>
    <t>451311111</t>
  </si>
  <si>
    <t>Podklad pod dlažbu z betonu prostého C 20/25 tl do 100 mm</t>
  </si>
  <si>
    <t>-1112293074</t>
  </si>
  <si>
    <t>Podklad pod dlažbu z betonu prostého bez zvýšených nároků na prostředí tř. C 20/25 tl. do 100 mm</t>
  </si>
  <si>
    <t>"lože pod dlažbu z lomového kamene tl. 100 mm, dle výk. výměr" 22,40</t>
  </si>
  <si>
    <t>z betonu C 20/25 XF3</t>
  </si>
  <si>
    <t>"DN300" 0,15*1,05*(95,0-16,0)</t>
  </si>
  <si>
    <t>"DN250" 0,15*1,0*(229,0-95,0)</t>
  </si>
  <si>
    <t>lože pod potrubí sběrače C</t>
  </si>
  <si>
    <t>"DN 300" 0,1*1,05*(95,0-2,8-16,0)</t>
  </si>
  <si>
    <t>"DN 250" 0,1*1,0*(229,0-95,0-4,0)</t>
  </si>
  <si>
    <t>"dle tabulky šachet" 4+4+3+1</t>
  </si>
  <si>
    <t>59224010</t>
  </si>
  <si>
    <t>prstenec šachtový vyrovnávací betonový 625x100x40mm</t>
  </si>
  <si>
    <t>-1411040119</t>
  </si>
  <si>
    <t>"dle tabulky šachet" 1</t>
  </si>
  <si>
    <t>"dle tabulky šachet" 4</t>
  </si>
  <si>
    <t>452318510</t>
  </si>
  <si>
    <t>Zajišťovací práh z betonu prostého se zvýšenými nároky na prostředí</t>
  </si>
  <si>
    <t>-25262130</t>
  </si>
  <si>
    <t>Zajišťovací práh z betonu prostého se zvýšenými nároky na prostředí na dně a ve svahu melioračních kanálů s patkami nebo bez patek</t>
  </si>
  <si>
    <t>práh dlažby z lomového kamene</t>
  </si>
  <si>
    <t>"š. 0.4 m, hl. 0.8 m, dl. 4.5" 0,4*0,8*4,5</t>
  </si>
  <si>
    <t>2127921464</t>
  </si>
  <si>
    <t>zához dna v místě vyústění sběrače C</t>
  </si>
  <si>
    <t>"tl. 0.3 m, dle výk. výměr" 1,5*0,3</t>
  </si>
  <si>
    <t>465511511</t>
  </si>
  <si>
    <t>Dlažba z lomového kamene do malty s vyplněním spár maltou a vyspárováním pl do 20 m2 tl 200 mm</t>
  </si>
  <si>
    <t>1769124463</t>
  </si>
  <si>
    <t>Dlažba z lomového kamene upraveného vodorovná nebo plocha ve sklonu do 1:2 s dodáním hmot do cementové malty, s vyplněním spár a s vyspárováním cementovou maltou v ploše do 20 m2, tl. 200 mm</t>
  </si>
  <si>
    <t>"dlažba z lomového kamene tl. 200 mm, dle výk. výměr" 22,4</t>
  </si>
  <si>
    <t>včetně spárování</t>
  </si>
  <si>
    <t>871360420</t>
  </si>
  <si>
    <t>Montáž kanalizačního potrubí korugovaného SN 12 z polypropylenu DN 250</t>
  </si>
  <si>
    <t>-169822561</t>
  </si>
  <si>
    <t>Montáž kanalizačního potrubí z polypropylenu PP korugovaného nebo žebrovaného SN 12 DN 250</t>
  </si>
  <si>
    <t>"korugované potrubí z PP DN 250, sběrač C, dle výk. výměr" 229,0-95,0-4,0</t>
  </si>
  <si>
    <t>"odečte se délka odboček" -(4+2)*0,34</t>
  </si>
  <si>
    <t>28617268</t>
  </si>
  <si>
    <t>trubka kanalizační PP korugovaná DN 250x6000mm SN12</t>
  </si>
  <si>
    <t>478278627</t>
  </si>
  <si>
    <t>"dle montáže potrubí" 127,96</t>
  </si>
  <si>
    <t>127,96*1,015 'Přepočtené koeficientem množství</t>
  </si>
  <si>
    <t>871370420</t>
  </si>
  <si>
    <t>Montáž kanalizačního potrubí korugovaného SN 12 z polypropylenu DN 300</t>
  </si>
  <si>
    <t>98994250</t>
  </si>
  <si>
    <t>Montáž kanalizačního potrubí z polypropylenu PP korugovaného nebo žebrovaného SN 12 DN 300</t>
  </si>
  <si>
    <t>"korugované potrubí z PP DN 300, sběrač C, dle výk. výměr" 95,0-2,8</t>
  </si>
  <si>
    <t>"odečte se délka odboček" -1*0,34</t>
  </si>
  <si>
    <t>včetně zasunutí potrubí do chráničky v dl. 18.0 m</t>
  </si>
  <si>
    <t>28617269</t>
  </si>
  <si>
    <t>trubka kanalizační PP korugovaná DN 300x6000mm SN12</t>
  </si>
  <si>
    <t>1363232576</t>
  </si>
  <si>
    <t>"dle montáže potrubí" 91,86</t>
  </si>
  <si>
    <t>91,86*1,015 'Přepočtené koeficientem množství</t>
  </si>
  <si>
    <t>877360420</t>
  </si>
  <si>
    <t>Montáž odboček na kanalizačním potrubí z PP trub korugovaných DN 250</t>
  </si>
  <si>
    <t>-552253369</t>
  </si>
  <si>
    <t>Montáž tvarovek na kanalizačním plastovém potrubí z PP nebo PVC-U korugovaného nebo žebrovaného odboček DN 250</t>
  </si>
  <si>
    <t>"odbočky DN 250/De 160 dle výk. výměr" 2</t>
  </si>
  <si>
    <t>"odbočky DN 250/De 200 dle výk. výměr" 4</t>
  </si>
  <si>
    <t>28617361</t>
  </si>
  <si>
    <t>odbočka kanalizace PP korugované pro KG 45° DN 250/160</t>
  </si>
  <si>
    <t>1241020473</t>
  </si>
  <si>
    <t>28617367</t>
  </si>
  <si>
    <t>odbočka kanalizace PP korugované pro KG 45° DN 250/200</t>
  </si>
  <si>
    <t>-672013181</t>
  </si>
  <si>
    <t>"dle montáže" 4</t>
  </si>
  <si>
    <t>877370420</t>
  </si>
  <si>
    <t>Montáž odboček na kanalizačním potrubí z PP trub korugovaných DN 300</t>
  </si>
  <si>
    <t>213203290</t>
  </si>
  <si>
    <t>Montáž tvarovek na kanalizačním plastovém potrubí z PP nebo PVC-U korugovaného nebo žebrovaného odboček DN 300</t>
  </si>
  <si>
    <t>"odbočky DN 300/De 160 dle výk. výměr" 1</t>
  </si>
  <si>
    <t>28617362</t>
  </si>
  <si>
    <t>odbočka kanalizace PP korugované pro KG 45° DN 300/160</t>
  </si>
  <si>
    <t>-1406537896</t>
  </si>
  <si>
    <t>892362121</t>
  </si>
  <si>
    <t>Tlaková zkouška vzduchem potrubí DN 250 těsnícím vakem ucpávkovým</t>
  </si>
  <si>
    <t>-1932352710</t>
  </si>
  <si>
    <t>Tlakové zkoušky vzduchem těsnícími vaky ucpávkovými DN 250</t>
  </si>
  <si>
    <t>"včetně ucpávek přípojek" 4</t>
  </si>
  <si>
    <t>892372121</t>
  </si>
  <si>
    <t>Tlaková zkouška vzduchem potrubí DN 300 těsnícím vakem ucpávkovým</t>
  </si>
  <si>
    <t>-148158877</t>
  </si>
  <si>
    <t>Tlakové zkoušky vzduchem těsnícími vaky ucpávkovými DN 300</t>
  </si>
  <si>
    <t>"včetně ucpávek přípojek" 3</t>
  </si>
  <si>
    <t>894411121</t>
  </si>
  <si>
    <t>Zřízení šachet kanalizačních z betonových dílců na potrubí DN přes 200 do 300 dno beton tř. C 25/30</t>
  </si>
  <si>
    <t>Zřízení šachet kanalizačních z betonových dílců výšky vstupu do 1,50 m s obložením dna betonem tř. C 25/30, na potrubí DN přes 200 do 300</t>
  </si>
  <si>
    <t>"pro bet. prefa šachty, dle výk. výměr a  tab. šachet" 7</t>
  </si>
  <si>
    <t>59224029w</t>
  </si>
  <si>
    <t>dno betonové šachtové DN 300 betonový žlab i nástupnice 100x68,5x15cm</t>
  </si>
  <si>
    <t>-144627590</t>
  </si>
  <si>
    <t>dle tab. šachet uvažovat dno 1000x685</t>
  </si>
  <si>
    <t>59224029</t>
  </si>
  <si>
    <t>dno betonové šachtové DN 300 betonový žlab i nástupnice 100x78,5x15cm</t>
  </si>
  <si>
    <t>1922696903</t>
  </si>
  <si>
    <t>dle tab. šachet uvažovat dno 1000x785</t>
  </si>
  <si>
    <t>"dle tab. šachet" 4</t>
  </si>
  <si>
    <t>000592241300</t>
  </si>
  <si>
    <t>Přechod. desky tl. 90+120mm AP-M 1000/625x270Z</t>
  </si>
  <si>
    <t>ks</t>
  </si>
  <si>
    <t>326585210</t>
  </si>
  <si>
    <t>899103112</t>
  </si>
  <si>
    <t>Osazení poklopů litinových, ocelových nebo železobetonových včetně rámů pro třídu zatížení B125, C250</t>
  </si>
  <si>
    <t>-816907038</t>
  </si>
  <si>
    <t>"dle tabulky poklopů" 2</t>
  </si>
  <si>
    <t>28661935w</t>
  </si>
  <si>
    <t>poklop šachtový litinový DN 600 pro třídu zatížení C250</t>
  </si>
  <si>
    <t>-1542279508</t>
  </si>
  <si>
    <t>"dle osazení" 2</t>
  </si>
  <si>
    <t>"dle tabulky poklopů" 5</t>
  </si>
  <si>
    <t>"dle osazení" 5</t>
  </si>
  <si>
    <t>899911236</t>
  </si>
  <si>
    <t>Kluzná objímka výšky 25 mm vnějšího průměru potrubí přes 329 mm do 349 mm</t>
  </si>
  <si>
    <t>-2098807028</t>
  </si>
  <si>
    <t>Kluzné objímky (pojízdná sedla) pro zasunutí potrubí do chráničky výšky 25 mm vnějšího průměru potrubí přes 329 do 349 mm</t>
  </si>
  <si>
    <t>do ocelové chráničky pro tlaku, cca po 0.5 m</t>
  </si>
  <si>
    <t>"dle výk. výměr" 16/0,5+1</t>
  </si>
  <si>
    <t>899913164</t>
  </si>
  <si>
    <t>Uzavírací manžeta chráničky potrubí DN 300 x 400</t>
  </si>
  <si>
    <t>871031776</t>
  </si>
  <si>
    <t>Koncové uzavírací manžety chrániček DN potrubí x DN chráničky DN 300 x 400</t>
  </si>
  <si>
    <t>"na začátku a konci chráničky protlaku, 2 ks" 2,0</t>
  </si>
  <si>
    <t>304 - Vodovodní a kanalizační přípojky</t>
  </si>
  <si>
    <t>Soupis:</t>
  </si>
  <si>
    <t>304a - Vodovodní přípojky</t>
  </si>
  <si>
    <t>115101201</t>
  </si>
  <si>
    <t>Čerpání vody na dopravní výšku do 10 m průměrný přítok do 500 l/min</t>
  </si>
  <si>
    <t>939611231</t>
  </si>
  <si>
    <t>Čerpání vody na dopravní výšku do 10 m s uvažovaným průměrným přítokem do 500 l/min</t>
  </si>
  <si>
    <t>"uvažuje se 5 prac. dní po 8 hod" 5*8</t>
  </si>
  <si>
    <t>2138435432</t>
  </si>
  <si>
    <t>"Pro vodovodní přípojky dle výkazu výměr z úrovně silniční pláně" 76,44</t>
  </si>
  <si>
    <t>třídu těžitelnosti vykazovat dle skutečnosti</t>
  </si>
  <si>
    <t>133254101</t>
  </si>
  <si>
    <t>Hloubení šachet zapažených v hornině třídy těžitelnosti I skupiny 3 objem do 20 m3</t>
  </si>
  <si>
    <t>-714777893</t>
  </si>
  <si>
    <t>Hloubení zapažených šachet strojně v hornině třídy těžitelnosti I skupiny 3 do 20 m3</t>
  </si>
  <si>
    <t>hloubení šachty pro vodoměrnou šachtu, 3 ks</t>
  </si>
  <si>
    <t>cca hloubka 1.8 m, půdor 2.0x1.7 m</t>
  </si>
  <si>
    <t>"dle výk. výměr" 2,0*1,7*1,8*3,0</t>
  </si>
  <si>
    <t>"uvažováno 100% z celkového výkopu tř. těž. 3"</t>
  </si>
  <si>
    <t>vykazovat dle skutečné tř. těžitelnosti</t>
  </si>
  <si>
    <t>720923250</t>
  </si>
  <si>
    <t>"dle hloubení rýh" 76,44*0,2</t>
  </si>
  <si>
    <t>-1360357044</t>
  </si>
  <si>
    <t>plocha pažení rýh vodovodních přípojek</t>
  </si>
  <si>
    <t>"dle výk. výměr" 191,1</t>
  </si>
  <si>
    <t>-1471698305</t>
  </si>
  <si>
    <t>"dle zřízení" 191,1</t>
  </si>
  <si>
    <t>398153329</t>
  </si>
  <si>
    <t>"dle hloubení rýh tř. těž. I" 76,44</t>
  </si>
  <si>
    <t>"dle hloubení šachet tř. těž. I" 18,36</t>
  </si>
  <si>
    <t>"odečte se zásyp" -65,535</t>
  </si>
  <si>
    <t>1874548166</t>
  </si>
  <si>
    <t>"dle vodor. přemístění" 29,265*(21-10)</t>
  </si>
  <si>
    <t>-850673370</t>
  </si>
  <si>
    <t>"dle vodor. přemístění" 29,265*1,8</t>
  </si>
  <si>
    <t>965969141</t>
  </si>
  <si>
    <t>"výkop rýh" 76,44</t>
  </si>
  <si>
    <t>"výkop šachet" 18,36</t>
  </si>
  <si>
    <t>"odečte se obsyp včetně potrubí" -16,817</t>
  </si>
  <si>
    <t>odečte se lože pod potrubí vodovodních přípojek</t>
  </si>
  <si>
    <t>-0,1*0,8*63,7</t>
  </si>
  <si>
    <t>odečtou se tělesa vodom. šachty, 3 ks</t>
  </si>
  <si>
    <t>-1,36*1,06*1,7*3</t>
  </si>
  <si>
    <t>-2068067809</t>
  </si>
  <si>
    <t>0,3 m nad povrch potrubí vodovodních přípojek</t>
  </si>
  <si>
    <t>0,8*0,33*63,7</t>
  </si>
  <si>
    <t>1575933097</t>
  </si>
  <si>
    <t>"pro obsyp" 16,817*2,0</t>
  </si>
  <si>
    <t>1881853034</t>
  </si>
  <si>
    <t xml:space="preserve"> lože pod potrubí vodovodních přípojek</t>
  </si>
  <si>
    <t>0,1*0,8*63,7</t>
  </si>
  <si>
    <t>1347876920</t>
  </si>
  <si>
    <t>"vodovodní přípojky, dle výk. výměr" 63,70</t>
  </si>
  <si>
    <t>28613110</t>
  </si>
  <si>
    <t>potrubí vodovodní jednovrstvé PE100 RC PN 16 SDR11 32x3,0mm</t>
  </si>
  <si>
    <t>-1100640635</t>
  </si>
  <si>
    <t>"dle montáže, přičteno ztratné 1.5%" 63,70</t>
  </si>
  <si>
    <t>63,7*1,015 'Přepočtené koeficientem množství</t>
  </si>
  <si>
    <t>879171111</t>
  </si>
  <si>
    <t>Montáž vodovodní přípojky na potrubí DN 32</t>
  </si>
  <si>
    <t>1422396945</t>
  </si>
  <si>
    <t>Montáž napojení vodovodní přípojky v otevřeném výkopu DN 32</t>
  </si>
  <si>
    <t>uvažuje se pro napojení přípojek na stávající potrubí</t>
  </si>
  <si>
    <t>včetně dodání tvarovek pro napojení</t>
  </si>
  <si>
    <t>"dle výk. výměr" 7,0</t>
  </si>
  <si>
    <t>891269111</t>
  </si>
  <si>
    <t>Montáž navrtávacích pasů na potrubí z jakýchkoli trub DN 100</t>
  </si>
  <si>
    <t>-1662283106</t>
  </si>
  <si>
    <t>Montáž vodovodních armatur na potrubí navrtávacích pasů s ventilem Jt 1 MPa, na potrubí z trub litinových, ocelových nebo plastických hmot DN 100</t>
  </si>
  <si>
    <t>"dle počtu vodovod. přípojek dle výk. výměr na potrubí PE, De 110" 10</t>
  </si>
  <si>
    <t>532011003400</t>
  </si>
  <si>
    <t>PAS NAVRTÁVACÍ UZAVÍRACÍ - HAKU ZAK 110/34</t>
  </si>
  <si>
    <t>1426551952</t>
  </si>
  <si>
    <t>navrtávací pas pro potrubí z plastů</t>
  </si>
  <si>
    <t>"dle počtu přípojek dle výk. výměr" 10,0</t>
  </si>
  <si>
    <t>281003203416</t>
  </si>
  <si>
    <t>ŠOUPÁTKO ISO-ZAK GGG 32/34</t>
  </si>
  <si>
    <t>398120555</t>
  </si>
  <si>
    <t>"dle počtu vodovodních přípojek dle výk. výměr" 10</t>
  </si>
  <si>
    <t>960113018004</t>
  </si>
  <si>
    <t>SOUPRAVA ZEMNÍ TELESKOPICKÁ DOM. ŠOUPÁTKA-1,3-1,8 3/4"-2" (1,3-1,8m)</t>
  </si>
  <si>
    <t>-1854607300</t>
  </si>
  <si>
    <t>-560370471</t>
  </si>
  <si>
    <t>"vodovod. přípojky dle výkazu výměr" 63,7</t>
  </si>
  <si>
    <t>-1965602793</t>
  </si>
  <si>
    <t>893420101</t>
  </si>
  <si>
    <t>Osazení vodoměrné šachty z betonových dílců pojížděné pl do 2,5 m2 šachtové dno</t>
  </si>
  <si>
    <t>649759081</t>
  </si>
  <si>
    <t>Osazení vodoměrné šachty z betonových dílců pojížděné plochy do 2,5 m2 šachtové dno</t>
  </si>
  <si>
    <t>"vodom. prefa. šachty, 3 ks" 3</t>
  </si>
  <si>
    <t>59224455</t>
  </si>
  <si>
    <t>dno vodoměrné šachty 144x114x201cm pojížděné B125</t>
  </si>
  <si>
    <t>1564658176</t>
  </si>
  <si>
    <t>"dle osazení" 3</t>
  </si>
  <si>
    <t>893420103</t>
  </si>
  <si>
    <t>Osazení vodoměrné šachty z betonových dílců pojížděné pl do 2,5 m2 zákrytová deska</t>
  </si>
  <si>
    <t>-1339813409</t>
  </si>
  <si>
    <t>Osazení vodoměrné šachty z betonových dílců pojížděné plochy do 2,5 m2 zákrytová deska</t>
  </si>
  <si>
    <t>59224459</t>
  </si>
  <si>
    <t>deska zákrytová vodoměrné šachty s otvorem DN600 144x114x20cm pojížděné B125</t>
  </si>
  <si>
    <t>88488966</t>
  </si>
  <si>
    <t>-674201075</t>
  </si>
  <si>
    <t>"pro vodoměrné šachty, dle výk. výměr" 3</t>
  </si>
  <si>
    <t>55241011</t>
  </si>
  <si>
    <t>poklop třída B125, kruhový rám, vstup 600mm bez ventilace</t>
  </si>
  <si>
    <t>952235545</t>
  </si>
  <si>
    <t>899401111</t>
  </si>
  <si>
    <t>Osazení poklopů litinových ventilových</t>
  </si>
  <si>
    <t>353461410</t>
  </si>
  <si>
    <t>"dle počtu vodovod. přípojek dle výk. výměr" 10,0</t>
  </si>
  <si>
    <t>42291402</t>
  </si>
  <si>
    <t>poklop litinový ventilový</t>
  </si>
  <si>
    <t>682111216</t>
  </si>
  <si>
    <t>"dle osazení" 10,0</t>
  </si>
  <si>
    <t>56230636</t>
  </si>
  <si>
    <t>deska podkladová uličního poklopu plastového ventilkového a šoupatového</t>
  </si>
  <si>
    <t>1309275424</t>
  </si>
  <si>
    <t>827084966</t>
  </si>
  <si>
    <t>použije se vodič přůřezu 6 mm2</t>
  </si>
  <si>
    <t>"pro vodovod. přípojky dle výk. výměr" 63,7+(10*1,6)</t>
  </si>
  <si>
    <t>včetně vytažení do krycích hrnců a poklopů</t>
  </si>
  <si>
    <t>2064036089</t>
  </si>
  <si>
    <t>304b - Kanalizační splaškové přípojky</t>
  </si>
  <si>
    <t>"Pro kanalizační splaškové přípojky dle výkazu výměr z úrovně silniční pláně" 38,66+18,43</t>
  </si>
  <si>
    <t>"dle hloubení rýh" 57,09*0,2</t>
  </si>
  <si>
    <t>plocha pažení rýh kanalizačních splaškových přípojek</t>
  </si>
  <si>
    <t>"dle výk. výměr" 132,0</t>
  </si>
  <si>
    <t>"dle zřízení" 132,0</t>
  </si>
  <si>
    <t>"dle hloubení rýh tř. těž. I" 57,09</t>
  </si>
  <si>
    <t>"odečte se zásyp" -32,289</t>
  </si>
  <si>
    <t>"dle vodor. přemístění" 24,801*(21-10)</t>
  </si>
  <si>
    <t>"dle vodor. přemístění" 24,801*1,8</t>
  </si>
  <si>
    <t>"výkop rýh" 57,09</t>
  </si>
  <si>
    <t>"odečte se obsyp včetně potrubí" -20,043</t>
  </si>
  <si>
    <t>odečte se lože pod potrubí kanalizačních přípojek</t>
  </si>
  <si>
    <t>"De160" -0,1*0,90*35,80</t>
  </si>
  <si>
    <t>"De40" -0,1*0,80*19,20</t>
  </si>
  <si>
    <t>0,3 m nad povrch potrubí kanalizačních přípojek</t>
  </si>
  <si>
    <t>"De160" 0,9*0,46*35,8</t>
  </si>
  <si>
    <t>"De40" 0,8*0,34*19,2</t>
  </si>
  <si>
    <t>"De160" -3,14*0,08*0,08*35,8</t>
  </si>
  <si>
    <t>"pro obsyp" 19,324*2,0</t>
  </si>
  <si>
    <t>lože pod potrubí kanalizačních přípojek</t>
  </si>
  <si>
    <t>"De160" 0,1*0,90*35,80</t>
  </si>
  <si>
    <t>"De40" 0,1*0,80*19,20</t>
  </si>
  <si>
    <t>871171141</t>
  </si>
  <si>
    <t>Montáž potrubí z PE100 RC SDR 11 otevřený výkop svařovaných na tupo d 40 x 3,7 mm</t>
  </si>
  <si>
    <t>1773152983</t>
  </si>
  <si>
    <t>Montáž vodovodního potrubí z polyetylenu PE100 RC v otevřeném výkopu svařovaných na tupo SDR 11/PN16 d 40 x 3,7 mm</t>
  </si>
  <si>
    <t>"tlak. kanalizační přípojky, dle výk. výměr" 19,2</t>
  </si>
  <si>
    <t>28613111</t>
  </si>
  <si>
    <t>potrubí vodovodní jednovrstvé PE100 RC PN 16 SDR11 40x3,7mm</t>
  </si>
  <si>
    <t>-596704270</t>
  </si>
  <si>
    <t>"dle montáže, přičteno ztratné 1.5%" 19,20</t>
  </si>
  <si>
    <t>19,2*1,015 'Přepočtené koeficientem množství</t>
  </si>
  <si>
    <t>1166710704</t>
  </si>
  <si>
    <t>"potrubí přípojek z PVC, De160, dle výk. výměr" 35,80</t>
  </si>
  <si>
    <t>-1306348676</t>
  </si>
  <si>
    <t>"dle montáže, přičteno ztratné 3.0%" 35,80</t>
  </si>
  <si>
    <t>35,8*1,03 'Přepočtené koeficientem množství</t>
  </si>
  <si>
    <t>-82967304</t>
  </si>
  <si>
    <t>dle počtu splaškových přípojek De 160, bere se 1ks/přípojku</t>
  </si>
  <si>
    <t>-1182079404</t>
  </si>
  <si>
    <t>-867270609</t>
  </si>
  <si>
    <t>dle počtu přípojek tlakové kanalizace</t>
  </si>
  <si>
    <t>"dle výk. výměr na potrubí PE, De 63" 3</t>
  </si>
  <si>
    <t>přičte se přepojení tlak. přípojky do tlak. kanalizace</t>
  </si>
  <si>
    <t>"dle výk. výměr na potrubí PE, De 63" 1</t>
  </si>
  <si>
    <t>526006304600</t>
  </si>
  <si>
    <t>PAS NAVRTÁVACÍ - HAKU ZAK 63-46</t>
  </si>
  <si>
    <t>1353053179</t>
  </si>
  <si>
    <t>navrtávací pas pro potrubí z plastů, na tlak. kanalizaci</t>
  </si>
  <si>
    <t>"dle počtu přípojek dle výk. výměr" 4,0</t>
  </si>
  <si>
    <t>281004004616</t>
  </si>
  <si>
    <t>ŠOUPÁTKO ISO-ZAK GGG 40/46</t>
  </si>
  <si>
    <t>698275646</t>
  </si>
  <si>
    <t>"dle počtu přípojek tlak. kanalizace dle výk. výměr" 4</t>
  </si>
  <si>
    <t>960110016003</t>
  </si>
  <si>
    <t>SOUPRAVA ZEMNÍ TELESKOPICKÁ DOM. ŠOUPÁTKA-1,0-1,6 3/4"-2" (1,0-1,6m)</t>
  </si>
  <si>
    <t>-79302307</t>
  </si>
  <si>
    <t>"kanal. tlakové přípojky dle výkazu výměr" 19,2</t>
  </si>
  <si>
    <t>"dle počtu přípojek tlak. kanalizace dle výk. výměr" 3+1</t>
  </si>
  <si>
    <t>"dle osazení" 4</t>
  </si>
  <si>
    <t>"pro kanal. tlakové přípojky dle výk. výměr" 19,2+(3*1,6)</t>
  </si>
  <si>
    <t>304c - Kanalizační dešťové přípojky</t>
  </si>
  <si>
    <t>"Pro kanalizační dešťové přípojky dle výkazu výměr z úrovně silniční pláně" 15,34</t>
  </si>
  <si>
    <t>"dle hloubení rýh" 15,34*0,2</t>
  </si>
  <si>
    <t>plocha pažení rýh kanalizačních přípojek</t>
  </si>
  <si>
    <t>"dle výk. výměr" 34,08</t>
  </si>
  <si>
    <t>"dle zřízení" 34,08</t>
  </si>
  <si>
    <t>"dle hloubení rýh tř. těž. I" 15,34</t>
  </si>
  <si>
    <t>"odečte se zásyp" -7,731</t>
  </si>
  <si>
    <t>"dle vodor. přemístění" 7,609*(21-10)</t>
  </si>
  <si>
    <t>"dle vodor. přemístění" 7,609*1,8</t>
  </si>
  <si>
    <t>"výkop rýh" 15,34</t>
  </si>
  <si>
    <t>"odečte se obsyp včetně potrubí" -5,879</t>
  </si>
  <si>
    <t>"De160" -0,1*0,90*14,20</t>
  </si>
  <si>
    <t>odečtou se tělesa šachet DN400</t>
  </si>
  <si>
    <t>-0,2*0,2*3,14*1,2*3</t>
  </si>
  <si>
    <t>"De160" 0,9*0,46*14,20</t>
  </si>
  <si>
    <t>"De160" -3,14*0,08*0,08*14,20</t>
  </si>
  <si>
    <t>"pro obsyp" 5,594*2,0</t>
  </si>
  <si>
    <t>"De160" 0,1*0,90*14,20</t>
  </si>
  <si>
    <t>"potrubí přípojek z PVC, De160, dle výk. výměr" 14,20</t>
  </si>
  <si>
    <t>"dle montáže, přičteno ztratné 3.0%" 14,20</t>
  </si>
  <si>
    <t>14,2*1,03 'Přepočtené koeficientem množství</t>
  </si>
  <si>
    <t>dle počtu přípojek De 160, bere se 1ks/přípojku</t>
  </si>
  <si>
    <t>"dle výk. výměr" 3,0</t>
  </si>
  <si>
    <t>"dle montáže" 3,0</t>
  </si>
  <si>
    <t>894811133</t>
  </si>
  <si>
    <t>Revizní šachta z PVC typ přímý, DN 400/160 tlak 12,5 t hl od 1360 do 1730 mm</t>
  </si>
  <si>
    <t>-235030249</t>
  </si>
  <si>
    <t>Revizní šachta z tvrdého PVC v otevřeném výkopu typ přímý (DN šachty/DN trubního vedení) DN 400/160, odolnost vnějšímu tlaku 12,5 t, hloubka od 1360 do 1730 mm</t>
  </si>
  <si>
    <t>"revizní šachty kan. přípojky, dle výk. výměr" 3,0</t>
  </si>
  <si>
    <t>včetně poklopu</t>
  </si>
  <si>
    <t>401 - Veřejné osvětlení</t>
  </si>
  <si>
    <t>Ing.Jakub Kašparů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</si>
  <si>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</si>
  <si>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</si>
  <si>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</si>
  <si>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</si>
  <si>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</si>
  <si>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PSV</t>
  </si>
  <si>
    <t>Práce a dodávky PSV</t>
  </si>
  <si>
    <t>741</t>
  </si>
  <si>
    <t>Elektroinstalace - silnoproud</t>
  </si>
  <si>
    <t>460791112</t>
  </si>
  <si>
    <t>Montáž trubek ochranných plastových uložených volně do rýhy tuhých D přes 32 do 50 mm</t>
  </si>
  <si>
    <t>Montáž trubek ochranných uložených volně do rýhy plastových tuhých, vnitřního průměru přes 32 do 50 mm</t>
  </si>
  <si>
    <t>"kabelová chránička, 50/41 mm" 99</t>
  </si>
  <si>
    <t>34571351</t>
  </si>
  <si>
    <t>trubka elektroinstalační ohebná dvouplášťová korugovaná (chránička) D 41/50mm, HDPE+LDPE</t>
  </si>
  <si>
    <t>"dle montáže" 99</t>
  </si>
  <si>
    <t>460791113</t>
  </si>
  <si>
    <t>Montáž trubek ochranných plastových uložených volně do rýhy tuhých D přes 50 do 90 mm</t>
  </si>
  <si>
    <t>-524493384</t>
  </si>
  <si>
    <t>Montáž trubek ochranných uložených volně do rýhy plastových tuhých, vnitřního průměru přes 50 do 90 mm</t>
  </si>
  <si>
    <t>"kabelová chránička, 75 mm" 179</t>
  </si>
  <si>
    <t>34571353</t>
  </si>
  <si>
    <t>trubka elektroinstalační ohebná dvouplášťová korugovaná (chránička) D 61/75mm, HDPE+LDPE</t>
  </si>
  <si>
    <t>1436698808</t>
  </si>
  <si>
    <t>"dle montáže" 179</t>
  </si>
  <si>
    <t>460791114</t>
  </si>
  <si>
    <t>Montáž trubek ochranných plastových uložených volně do rýhy tuhých D přes 90 do 110 mm</t>
  </si>
  <si>
    <t>Montáž trubek ochranných uložených volně do rýhy plastových tuhých, vnitřního průměru přes 90 do 110 mm</t>
  </si>
  <si>
    <t>"kabelová chránička De110 " 33</t>
  </si>
  <si>
    <t>34571365</t>
  </si>
  <si>
    <t>"dle montáže" 33</t>
  </si>
  <si>
    <t>Práce a dodávky M</t>
  </si>
  <si>
    <t>21-M</t>
  </si>
  <si>
    <t>Elektromontáže</t>
  </si>
  <si>
    <t>210191531</t>
  </si>
  <si>
    <t>Montáž skříní plastových do výklenku typ SS100, SS200, SS101, SS102, SS201, ER112, RVO bez zapojení vodičů</t>
  </si>
  <si>
    <t>-432955090</t>
  </si>
  <si>
    <t>Montáž skříní bez zapojení vodičů plastových do výklenku, typ [SS100, SS200, SS101, SS102, SS201, ER112, RVO]</t>
  </si>
  <si>
    <t>"nová skříň SS200 celoplastová samostatně stojící, dle výk. výměr 1 ks" 1,0</t>
  </si>
  <si>
    <t>vč. výkopových prací,osazení a zapojení, nožové pojistky</t>
  </si>
  <si>
    <t>35711817</t>
  </si>
  <si>
    <t>skříň přípojková smyčková kompaktní pilíř celoplastové provedení výzbroj 2x sada pojistkové spodky nožové velikosti 00 (SS200/NKE1P)</t>
  </si>
  <si>
    <t>2051920456</t>
  </si>
  <si>
    <t>včetně dodání pojistek</t>
  </si>
  <si>
    <t>210203902</t>
  </si>
  <si>
    <t>Montáž svítidel LED se zapojením vodičů průmyslových nebo venkovních na sloupek parkový</t>
  </si>
  <si>
    <t>"svítidla VO, LED 15 W" 3</t>
  </si>
  <si>
    <t>34774021w</t>
  </si>
  <si>
    <t>svítidlo parkové na sloupek LED IP66 do 30W do 3000lm</t>
  </si>
  <si>
    <t>256</t>
  </si>
  <si>
    <t>"LED 15W, dle montáže, viz. TZ a výpočet osvětlení" 3</t>
  </si>
  <si>
    <t>210204011</t>
  </si>
  <si>
    <t>Montáž stožárů osvětlení ocelových samostatně stojících délky do 12 m</t>
  </si>
  <si>
    <t>Montáž stožárů osvětlení samostatně stojících ocelových, délky do 12 m</t>
  </si>
  <si>
    <t>"stožárů VO, žárově zinkovaných, dle sit. 3 ks" 3</t>
  </si>
  <si>
    <t>31674065</t>
  </si>
  <si>
    <t>stožár osvětlovací sadový Pz 133/89/60 v 5,0m</t>
  </si>
  <si>
    <t>942816962</t>
  </si>
  <si>
    <t>"dle montáže" 3</t>
  </si>
  <si>
    <t>210204202</t>
  </si>
  <si>
    <t>Montáž elektrovýzbroje stožárů osvětlení 2 okruhy</t>
  </si>
  <si>
    <t>"dle počtu stožárů VO" 3</t>
  </si>
  <si>
    <t>ELST2951</t>
  </si>
  <si>
    <t>SR st.rozvodnice SR721-14/N Al,CU universální</t>
  </si>
  <si>
    <t>-1148283388</t>
  </si>
  <si>
    <t>210220022</t>
  </si>
  <si>
    <t>Montáž uzemňovacího vedení vodičů FeZn pomocí svorek v zemi drátem průměru do 10 mm ve městské zástavbě</t>
  </si>
  <si>
    <t>Montáž uzemňovacího vedení s upevněním, propojením a připojením pomocí svorek v zemi s izolací spojů vodičů FeZn drátem nebo lanem průměru do 10 mm v městské zástavbě</t>
  </si>
  <si>
    <t>"drát FeZn 10 mm" 102</t>
  </si>
  <si>
    <t>včetně montáže smršťovací bužírky zemnění, 3 ks</t>
  </si>
  <si>
    <t>1561082</t>
  </si>
  <si>
    <t>smršťovací bužírka HSD-T2 1,6/0,8 C 88861000</t>
  </si>
  <si>
    <t>"uvažuje se 3 ks" 3</t>
  </si>
  <si>
    <t>35441073</t>
  </si>
  <si>
    <t>drát D 10mm FeZn</t>
  </si>
  <si>
    <t>"dle montáže" 102</t>
  </si>
  <si>
    <t>210220020</t>
  </si>
  <si>
    <t>Montáž uzemňovacího vedení vodičů FeZn pomocí svorek v zemi páskou do 120 mm2 ve městské zástavbě</t>
  </si>
  <si>
    <t>1039847000</t>
  </si>
  <si>
    <t>Montáž uzemňovacího vedení s upevněním, propojením a připojením pomocí svorek v zemi s izolací spojů vodičů FeZn páskou průřezu do 120 mm2 v městské zástavbě</t>
  </si>
  <si>
    <t>"pás FeZn 30/4 mm" 25</t>
  </si>
  <si>
    <t>35442062</t>
  </si>
  <si>
    <t>pás zemnící 30x4mm FeZn</t>
  </si>
  <si>
    <t>-2105544068</t>
  </si>
  <si>
    <t>"dle montáže" 25</t>
  </si>
  <si>
    <t>210220301</t>
  </si>
  <si>
    <t>Montáž svorek hromosvodných se 2 šrouby</t>
  </si>
  <si>
    <t>Montáž hromosvodného vedení svorek se 2 šrouby</t>
  </si>
  <si>
    <t>"svorka hromosvodní typ SR02, 8 ks" 8</t>
  </si>
  <si>
    <t>35441996</t>
  </si>
  <si>
    <t>svorka odbočovací a spojovací pro spojování kruhových a páskových vodičů, FeZn</t>
  </si>
  <si>
    <t>210812011</t>
  </si>
  <si>
    <t>Montáž kabelu Cu plného nebo laněného do 1 kV žíly 3x1,5 až 6 mm2 (např. CYKY) bez ukončení uloženého volně nebo v liště</t>
  </si>
  <si>
    <t>Montáž izolovaných kabelů měděných do 1 kV bez ukončení plných nebo laněných kulatých (např. CYKY, CHKE-R) uložených volně nebo v liště počtu a průřezu žil 3x1,5 až 6 mm2</t>
  </si>
  <si>
    <t>"dle výk.výměr" 15</t>
  </si>
  <si>
    <t>34111030</t>
  </si>
  <si>
    <t>kabel instalační jádro Cu plné izolace PVC plášť PVC 450/750V (CYKY) 3x1,5mm2</t>
  </si>
  <si>
    <t>"kabel CYKY 3C x 1.5 mm2, dle montáže" 15</t>
  </si>
  <si>
    <t>210812033</t>
  </si>
  <si>
    <t>Montáž kabelu Cu plného nebo laněného do 1 kV žíly 4x6 až 10 mm2 (např. CYKY) bez ukončení uloženého volně nebo v liště</t>
  </si>
  <si>
    <t>Montáž izolovaných kabelů měděných do 1 kV bez ukončení plných nebo laněných kulatých (např. CYKY, CHKE-R) uložených volně nebo v liště počtu a průřezu žil 4x6 až 10 mm2</t>
  </si>
  <si>
    <t>"dle výk.výměr" 111</t>
  </si>
  <si>
    <t>34111076</t>
  </si>
  <si>
    <t>kabel instalační jádro Cu plné izolace PVC plášť PVC 450/750V (CYKY) 4x10mm2</t>
  </si>
  <si>
    <t>"kabel CYKY 4 x 10 mm2, dle montáže" 111</t>
  </si>
  <si>
    <t>210100097</t>
  </si>
  <si>
    <t>Ukončení vodičů na svorkovnici s otevřením a uzavřením krytu včetně zapojení průřezu žíly do 4 mm2</t>
  </si>
  <si>
    <t>Ukončení vodičů izolovaných s označením a zapojením na svorkovnici s otevřením a uzavřením krytu průřezu žíly do 4 mm2</t>
  </si>
  <si>
    <t>"dle výk.výměr" 10</t>
  </si>
  <si>
    <t>210812037</t>
  </si>
  <si>
    <t>Montáž kabelu Cu plného nebo laněného do 1 kV žíly 4x25 až 35 mm2 (např. CYKY) bez ukončení uloženého volně nebo v liště</t>
  </si>
  <si>
    <t>-1002549416</t>
  </si>
  <si>
    <t>Montáž izolovaných kabelů měděných do 1 kV bez ukončení plných nebo laněných kulatých (např. CYKY, CHKE-R) uložených volně nebo v liště počtu a průřezu žil 4x25 až 35 mm2</t>
  </si>
  <si>
    <t>"dle výk.výměr" 174</t>
  </si>
  <si>
    <t>34111610</t>
  </si>
  <si>
    <t>kabel silový jádro Cu izolace PVC plášť PVC 0,6/1kV (1-CYKY) 4x25mm2</t>
  </si>
  <si>
    <t>-268630287</t>
  </si>
  <si>
    <t>"kabel instalační jádro Cu plné izolace PVC plášť PVC 600/1000V (CYKY) 4x25mm2" 174</t>
  </si>
  <si>
    <t>174*1,15 'Přepočtené koeficientem množství</t>
  </si>
  <si>
    <t>210950201</t>
  </si>
  <si>
    <t>Příplatek na zatahování kabelů hmotnosti do 0,75 kg do tvárnicových tras a kolektorů</t>
  </si>
  <si>
    <t>Ostatní práce při montáži vodičů, šňůr a kabelů Příplatek k cenám za zatahování kabelů do tvárnicových tras s komorami nebo do kolektorů hmotnosti kabelů do 0,75 kg</t>
  </si>
  <si>
    <t>"příplatek za zatažení kabelu do chráničky, dle mnotáže kabelu" 278</t>
  </si>
  <si>
    <t>2109102.R</t>
  </si>
  <si>
    <t>Připojení stávajícího rozvodu do nového pilíře SS200</t>
  </si>
  <si>
    <t>"dle výk.výměr" 2</t>
  </si>
  <si>
    <t>Připojení na stávající rozvaděč VO (úprava)</t>
  </si>
  <si>
    <t>2109103.R</t>
  </si>
  <si>
    <t>Zatažení a připojení do stávajícího stožáru</t>
  </si>
  <si>
    <t>včetně spojky, 2 ks</t>
  </si>
  <si>
    <t>3411001.M</t>
  </si>
  <si>
    <t>Podružný materiál</t>
  </si>
  <si>
    <t>"dle výk.výměr" 1</t>
  </si>
  <si>
    <t>210280002</t>
  </si>
  <si>
    <t>Zkoušky a prohlídky el rozvodů a zařízení celková prohlídka pro objem montážních prací přes 100 do 500 tis Kč</t>
  </si>
  <si>
    <t>Zkoušky a prohlídky elektrických rozvodů a zařízení celková prohlídka, zkoušení, měření a vyhotovení revizní zprávy pro objem montážních prací přes 100 do 500 tisíc Kč</t>
  </si>
  <si>
    <t>"revize dle výk.výměr" 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</si>
  <si>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</si>
  <si>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</si>
  <si>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</si>
  <si>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</si>
  <si>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</si>
  <si>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Vytyčení trasy vedení kabelového (podzemního) v zastavěném prostoru</t>
  </si>
  <si>
    <t>"dle výk.výměr" 0,2783</t>
  </si>
  <si>
    <t>460131113</t>
  </si>
  <si>
    <t>Hloubení nezapažených jam při elektromontážích ručně v hornině tř I skupiny 3</t>
  </si>
  <si>
    <t>Hloubení nezapažených jam ručně včetně urovnání dna s přemístěním výkopku do vzdálenosti 3 m od okraje jámy nebo s naložením na dopravní prostředek v hornině třídy těžitelnosti I skupiny 3</t>
  </si>
  <si>
    <t>"pro stožáry, dle výk.výměr" 2,3</t>
  </si>
  <si>
    <t>460080013</t>
  </si>
  <si>
    <t>Základové konstrukce při elektromontážích z monolitického betonu tř. C 12/15</t>
  </si>
  <si>
    <t>Základové konstrukce základ bez bednění do rostlé zeminy z monolitického betonu tř. C 12/15</t>
  </si>
  <si>
    <t>"dle hloubení jam" 0,8</t>
  </si>
  <si>
    <t>vč.osazení stožárového pouzdra</t>
  </si>
  <si>
    <t>OSM.225010</t>
  </si>
  <si>
    <t>KGEM trouba DN315x7,7/1000 SN4 EN 13476-2</t>
  </si>
  <si>
    <t>1861443442</t>
  </si>
  <si>
    <t>"pouzdrový základ pro stožár VO" 3</t>
  </si>
  <si>
    <t>460371111</t>
  </si>
  <si>
    <t>Naložení výkopku při elektromontážích ručně z hornin třídy I skupiny 1 až 3</t>
  </si>
  <si>
    <t>Naložení výkopku ručně z hornin třídy těžitelnosti I skupiny 1 až 3</t>
  </si>
  <si>
    <t>"naložení přebytečné zeminy</t>
  </si>
  <si>
    <t>"ze základových šachet pro stožáry</t>
  </si>
  <si>
    <t>0,8</t>
  </si>
  <si>
    <t>"z rýh místo pískového lože</t>
  </si>
  <si>
    <t>(0,35*0,1*(203+69))+(0,5*0,1*33)</t>
  </si>
  <si>
    <t>460161122</t>
  </si>
  <si>
    <t>Hloubení kabelových rýh ručně š 35 cm hl 30 cm v hornině tř I skupiny 3</t>
  </si>
  <si>
    <t>Hloubení zapažených i nezapažených kabelových rýh ručně včetně urovnání dna s přemístěním výkopku do vzdálenosti 3 m od okraje jámy nebo s naložením na dopravní prostředek šířky 35 cm hloubky 30 cm v hornině třídy těžitelnosti I skupiny 3</t>
  </si>
  <si>
    <t>"dle výk.výměr" 203</t>
  </si>
  <si>
    <t>uvažovat obsazenou trasu</t>
  </si>
  <si>
    <t>460161172</t>
  </si>
  <si>
    <t>Hloubení kabelových rýh ručně š 35 cm hl 80 cm v hornině tř I skupiny 3</t>
  </si>
  <si>
    <t>-168910157</t>
  </si>
  <si>
    <t>Hloubení zapažených i nezapažených kabelových rýh ručně včetně urovnání dna s přemístěním výkopku do vzdálenosti 3 m od okraje jámy nebo s naložením na dopravní prostředek šířky 35 cm hloubky 80 cm v hornině třídy těžitelnosti I skupiny 3</t>
  </si>
  <si>
    <t>"dle výk.výměr" 69</t>
  </si>
  <si>
    <t>460161312</t>
  </si>
  <si>
    <t>Hloubení kabelových rýh ručně š 50 cm hl 120 cm v hornině tř I skupiny 3</t>
  </si>
  <si>
    <t>Hloubení zapažených i nezapažených kabelových rýh ručně včetně urovnání dna s přemístěním výkopku do vzdálenosti 3 m od okraje jámy nebo s naložením na dopravní prostředek šířky 50 cm hloubky 120 cm v hornině třídy těžitelnosti I skupiny 3</t>
  </si>
  <si>
    <t>"dle výk.výměr" 33</t>
  </si>
  <si>
    <t>460391123</t>
  </si>
  <si>
    <t>Zásyp jam při elektromontážích ručně se zhutněním z hornin třídy I skupiny 3</t>
  </si>
  <si>
    <t>-1030460655</t>
  </si>
  <si>
    <t>Zásyp jam ručně s uložením výkopku ve vrstvách a úpravou povrchu s přemístění sypaniny ze vzdálenosti do 10 m se zhutněním z horniny třídy těžitelnosti I skupiny 3</t>
  </si>
  <si>
    <t>"zásyp jam, dle výk. výměr 1.5 m3" 1,5</t>
  </si>
  <si>
    <t>460661111</t>
  </si>
  <si>
    <t>Kabelové lože z písku pro kabely nn bez zakrytí š lože do 35 cm</t>
  </si>
  <si>
    <t>Kabelové lože z písku včetně podsypu, zhutnění a urovnání povrchu pro kabely nn bez zakrytí, šířky do 35 cm</t>
  </si>
  <si>
    <t>pískové kabelové lože včetně dodávky písku</t>
  </si>
  <si>
    <t>"kabelové lože tl.0,1m š. 0,35 m, dle výk.výměr" 203+69</t>
  </si>
  <si>
    <t>460661112</t>
  </si>
  <si>
    <t>Kabelové lože z písku pro kabely nn bez zakrytí š lože přes 35 do 50 cm</t>
  </si>
  <si>
    <t>2062133900</t>
  </si>
  <si>
    <t>Kabelové lože z písku včetně podsypu, zhutnění a urovnání povrchu pro kabely nn bez zakrytí, šířky přes 35 do 50 cm</t>
  </si>
  <si>
    <t>"kabelové lože tl.0,1m, š.0,50 m, dle výk.výměr" 33</t>
  </si>
  <si>
    <t>460451132</t>
  </si>
  <si>
    <t>Zásyp kabelových rýh strojně se zhutněním š 35 cm hl 30 cm z horniny tř I skupiny 3</t>
  </si>
  <si>
    <t>Zásyp kabelových rýh strojně s přemístěním sypaniny ze vzdálenosti do 10 m, s uložením výkopku ve vrstvách včetně zhutnění a urovnání povrchu šířky 35 cm hloubky 30 cm z horniny třídy těžitelnosti I skupiny 3</t>
  </si>
  <si>
    <t>"hloubení rýh š.0,35m" 203</t>
  </si>
  <si>
    <t>460451182</t>
  </si>
  <si>
    <t>Zásyp kabelových rýh strojně se zhutněním š 35 cm hl 80 cm z horniny tř I skupiny 3</t>
  </si>
  <si>
    <t>184027788</t>
  </si>
  <si>
    <t>Zásyp kabelových rýh strojně s přemístěním sypaniny ze vzdálenosti do 10 m, s uložením výkopku ve vrstvách včetně zhutnění a urovnání povrchu šířky 35 cm hloubky 80 cm z horniny třídy těžitelnosti I skupiny 3</t>
  </si>
  <si>
    <t>"hloubení rýh š.0,35m" 69</t>
  </si>
  <si>
    <t>460451332</t>
  </si>
  <si>
    <t>Zásyp kabelových rýh strojně se zhutněním š 50 cm hl 120 cm z horniny tř I skupiny 3</t>
  </si>
  <si>
    <t>2092446379</t>
  </si>
  <si>
    <t>Zásyp kabelových rýh strojně s přemístěním sypaniny ze vzdálenosti do 10 m, s uložením výkopku ve vrstvách včetně zhutnění a urovnání povrchu šířky 50 cm hloubky 120 cm z horniny třídy těžitelnosti I skupiny 3</t>
  </si>
  <si>
    <t>"hloubení rýh š.0,5m" 33</t>
  </si>
  <si>
    <t>460671113</t>
  </si>
  <si>
    <t>Výstražná fólie pro krytí kabelů šířky přes 25 do 34 cm</t>
  </si>
  <si>
    <t>Výstražné prvky pro krytí kabelů včetně vyrovnání povrchu rýhy, rozvinutí a uložení fólie, šířky přes 25 do 35 cm</t>
  </si>
  <si>
    <t>"dle celkové délky kabel. rýh, dle výk.výměr" 305</t>
  </si>
  <si>
    <t>460341113</t>
  </si>
  <si>
    <t>Vodorovné přemístění horniny jakékoliv třídy dopravními prostředky při elektromontážích přes 500 do 1000 m</t>
  </si>
  <si>
    <t>Vodorovné přemístění (odvoz) horniny dopravními prostředky včetně složení, bez naložení a rozprostření jakékoliv třídy, na vzdálenost přes 500 do 1000 m</t>
  </si>
  <si>
    <t>přebytečná zemina z výkopů, těž. sk. 3</t>
  </si>
  <si>
    <t>uvažován odvoz na skládku do 21 km</t>
  </si>
  <si>
    <t>"dle nakládání" 11,97</t>
  </si>
  <si>
    <t>460341121</t>
  </si>
  <si>
    <t>Příplatek k vodorovnému přemístění horniny dopravními prostředky při elektromontážích za každých dalších i započatých 1000 m</t>
  </si>
  <si>
    <t>Vodorovné přemístění (odvoz) horniny dopravními prostředky včetně složení, bez naložení a rozprostření jakékoliv třídy, na vzdálenost Příplatek k ceně -1113 za každých dalších i započatých 1000 m</t>
  </si>
  <si>
    <t>"dle vodor. přemístění" 11,97*(21-1)</t>
  </si>
  <si>
    <t>460361121</t>
  </si>
  <si>
    <t>Poplatek za uložení zeminy na recyklační skládce (skládkovné) kód odpadu 17 05 04</t>
  </si>
  <si>
    <t>-1954300586</t>
  </si>
  <si>
    <t>Poplatek (skládkovné) za uložení zeminy na recyklační skládce zatříděné do Katalogu odpadů pod kódem 17 05 04</t>
  </si>
  <si>
    <t>"dle vodorovného přemístění" 11,97*1,8</t>
  </si>
  <si>
    <t>Recyklační centrum Lumos Jivno</t>
  </si>
  <si>
    <t>460581131</t>
  </si>
  <si>
    <t>Uvedení nezpevněného terénu do původního stavu v místě dočasného uložení výkopku s vyhrabáním, srovnáním a částečným dosetím trávy</t>
  </si>
  <si>
    <t>-660189945</t>
  </si>
  <si>
    <t>Úprava terénu uvedení nezpevněného terénu do původního stavu v místě dočasného uložení výkopku s vyhrabáním, srovnáním a částečným dosetím trávy</t>
  </si>
  <si>
    <t>Provizorní úprava terénu</t>
  </si>
  <si>
    <t>dle celková délky a šířky kabelových rýh</t>
  </si>
  <si>
    <t>"dle výk. výměr" 106,75</t>
  </si>
  <si>
    <t>460861111</t>
  </si>
  <si>
    <t>Zemní značky včetně hloubením jámy - kabelový označník</t>
  </si>
  <si>
    <t>-1107873829</t>
  </si>
  <si>
    <t>Zemní značky včetně hloubení jámy, hutnění a urovnání povrchu, natření a očíslování značek kabelový označník</t>
  </si>
  <si>
    <t>"M+D označníků pro přechod potoka, dle výk.výměr" 2</t>
  </si>
  <si>
    <t>1638126896</t>
  </si>
  <si>
    <t>Zaměření skutečného provedení stavby VO</t>
  </si>
  <si>
    <t>"pro objekt VO" 1</t>
  </si>
  <si>
    <t>-1136460032</t>
  </si>
  <si>
    <t>"pro objekt 401, PD ve 4 vyhotoveních"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</si>
</sst>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4" borderId="7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4" borderId="8" xfId="0" applyFont="1" applyFill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09" t="s">
        <v>14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R5" s="20"/>
      <c r="BE5" s="206" t="s">
        <v>15</v>
      </c>
      <c r="BS5" s="17" t="s">
        <v>6</v>
      </c>
    </row>
    <row r="6" spans="1:74" ht="36.9" customHeight="1">
      <c r="B6" s="20"/>
      <c r="D6" s="26" t="s">
        <v>16</v>
      </c>
      <c r="K6" s="211" t="s">
        <v>17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R6" s="20"/>
      <c r="BE6" s="207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7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7"/>
      <c r="BS8" s="17" t="s">
        <v>6</v>
      </c>
    </row>
    <row r="9" spans="1:74" ht="14.4" customHeight="1">
      <c r="B9" s="20"/>
      <c r="AR9" s="20"/>
      <c r="BE9" s="207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07"/>
      <c r="BS10" s="17" t="s">
        <v>6</v>
      </c>
    </row>
    <row r="11" spans="1:74" ht="18.45" customHeight="1">
      <c r="B11" s="20"/>
      <c r="E11" s="25" t="s">
        <v>26</v>
      </c>
      <c r="AK11" s="27" t="s">
        <v>27</v>
      </c>
      <c r="AN11" s="25" t="s">
        <v>1</v>
      </c>
      <c r="AR11" s="20"/>
      <c r="BE11" s="207"/>
      <c r="BS11" s="17" t="s">
        <v>6</v>
      </c>
    </row>
    <row r="12" spans="1:74" ht="6.9" customHeight="1">
      <c r="B12" s="20"/>
      <c r="AR12" s="20"/>
      <c r="BE12" s="207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07"/>
      <c r="BS13" s="17" t="s">
        <v>6</v>
      </c>
    </row>
    <row r="14" spans="1:74" ht="13.2">
      <c r="B14" s="20"/>
      <c r="E14" s="212" t="s">
        <v>29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7" t="s">
        <v>27</v>
      </c>
      <c r="AN14" s="29" t="s">
        <v>29</v>
      </c>
      <c r="AR14" s="20"/>
      <c r="BE14" s="207"/>
      <c r="BS14" s="17" t="s">
        <v>6</v>
      </c>
    </row>
    <row r="15" spans="1:74" ht="6.9" customHeight="1">
      <c r="B15" s="20"/>
      <c r="AR15" s="20"/>
      <c r="BE15" s="207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31</v>
      </c>
      <c r="AR16" s="20"/>
      <c r="BE16" s="207"/>
      <c r="BS16" s="17" t="s">
        <v>4</v>
      </c>
    </row>
    <row r="17" spans="2:71" ht="18.45" customHeight="1">
      <c r="B17" s="20"/>
      <c r="E17" s="25" t="s">
        <v>32</v>
      </c>
      <c r="AK17" s="27" t="s">
        <v>27</v>
      </c>
      <c r="AN17" s="25" t="s">
        <v>1</v>
      </c>
      <c r="AR17" s="20"/>
      <c r="BE17" s="207"/>
      <c r="BS17" s="17" t="s">
        <v>33</v>
      </c>
    </row>
    <row r="18" spans="2:71" ht="6.9" customHeight="1">
      <c r="B18" s="20"/>
      <c r="AR18" s="20"/>
      <c r="BE18" s="207"/>
      <c r="BS18" s="17" t="s">
        <v>6</v>
      </c>
    </row>
    <row r="19" spans="2:7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07"/>
      <c r="BS19" s="17" t="s">
        <v>6</v>
      </c>
    </row>
    <row r="20" spans="2:71" ht="18.45" customHeight="1">
      <c r="B20" s="20"/>
      <c r="E20" s="25" t="s">
        <v>35</v>
      </c>
      <c r="AK20" s="27" t="s">
        <v>27</v>
      </c>
      <c r="AN20" s="25" t="s">
        <v>1</v>
      </c>
      <c r="AR20" s="20"/>
      <c r="BE20" s="207"/>
      <c r="BS20" s="17" t="s">
        <v>33</v>
      </c>
    </row>
    <row r="21" spans="2:71" ht="6.9" customHeight="1">
      <c r="B21" s="20"/>
      <c r="AR21" s="20"/>
      <c r="BE21" s="207"/>
    </row>
    <row r="22" spans="2:71" ht="12" customHeight="1">
      <c r="B22" s="20"/>
      <c r="D22" s="27" t="s">
        <v>36</v>
      </c>
      <c r="AR22" s="20"/>
      <c r="BE22" s="207"/>
    </row>
    <row r="23" spans="2:71" ht="16.5" customHeight="1">
      <c r="B23" s="20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20"/>
      <c r="BE23" s="207"/>
    </row>
    <row r="24" spans="2:71" ht="6.9" customHeight="1">
      <c r="B24" s="20"/>
      <c r="AR24" s="20"/>
      <c r="BE24" s="207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7"/>
    </row>
    <row r="26" spans="2:71" s="1" customFormat="1" ht="25.95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5">
        <f>ROUND(AG94,2)</f>
        <v>30000</v>
      </c>
      <c r="AL26" s="216"/>
      <c r="AM26" s="216"/>
      <c r="AN26" s="216"/>
      <c r="AO26" s="216"/>
      <c r="AR26" s="32"/>
      <c r="BE26" s="207"/>
    </row>
    <row r="27" spans="2:71" s="1" customFormat="1" ht="6.9" customHeight="1">
      <c r="B27" s="32"/>
      <c r="AR27" s="32"/>
      <c r="BE27" s="207"/>
    </row>
    <row r="28" spans="2:71" s="1" customFormat="1" ht="13.2">
      <c r="B28" s="32"/>
      <c r="L28" s="217" t="s">
        <v>38</v>
      </c>
      <c r="M28" s="217"/>
      <c r="N28" s="217"/>
      <c r="O28" s="217"/>
      <c r="P28" s="217"/>
      <c r="W28" s="217" t="s">
        <v>39</v>
      </c>
      <c r="X28" s="217"/>
      <c r="Y28" s="217"/>
      <c r="Z28" s="217"/>
      <c r="AA28" s="217"/>
      <c r="AB28" s="217"/>
      <c r="AC28" s="217"/>
      <c r="AD28" s="217"/>
      <c r="AE28" s="217"/>
      <c r="AK28" s="217" t="s">
        <v>40</v>
      </c>
      <c r="AL28" s="217"/>
      <c r="AM28" s="217"/>
      <c r="AN28" s="217"/>
      <c r="AO28" s="217"/>
      <c r="AR28" s="32"/>
      <c r="BE28" s="207"/>
    </row>
    <row r="29" spans="2:71" s="2" customFormat="1" ht="14.4" customHeight="1">
      <c r="B29" s="36"/>
      <c r="D29" s="27" t="s">
        <v>41</v>
      </c>
      <c r="F29" s="27" t="s">
        <v>42</v>
      </c>
      <c r="L29" s="220">
        <v>0.21</v>
      </c>
      <c r="M29" s="219"/>
      <c r="N29" s="219"/>
      <c r="O29" s="219"/>
      <c r="P29" s="219"/>
      <c r="W29" s="218">
        <f>ROUND(AZ94, 2)</f>
        <v>30000</v>
      </c>
      <c r="X29" s="219"/>
      <c r="Y29" s="219"/>
      <c r="Z29" s="219"/>
      <c r="AA29" s="219"/>
      <c r="AB29" s="219"/>
      <c r="AC29" s="219"/>
      <c r="AD29" s="219"/>
      <c r="AE29" s="219"/>
      <c r="AK29" s="218">
        <f>ROUND(AV94, 2)</f>
        <v>6300</v>
      </c>
      <c r="AL29" s="219"/>
      <c r="AM29" s="219"/>
      <c r="AN29" s="219"/>
      <c r="AO29" s="219"/>
      <c r="AR29" s="36"/>
      <c r="BE29" s="208"/>
    </row>
    <row r="30" spans="2:71" s="2" customFormat="1" ht="14.4" customHeight="1">
      <c r="B30" s="36"/>
      <c r="F30" s="27" t="s">
        <v>43</v>
      </c>
      <c r="L30" s="220">
        <v>0.15</v>
      </c>
      <c r="M30" s="219"/>
      <c r="N30" s="219"/>
      <c r="O30" s="219"/>
      <c r="P30" s="219"/>
      <c r="W30" s="218">
        <f>ROUND(BA94, 2)</f>
        <v>0</v>
      </c>
      <c r="X30" s="219"/>
      <c r="Y30" s="219"/>
      <c r="Z30" s="219"/>
      <c r="AA30" s="219"/>
      <c r="AB30" s="219"/>
      <c r="AC30" s="219"/>
      <c r="AD30" s="219"/>
      <c r="AE30" s="219"/>
      <c r="AK30" s="218">
        <f>ROUND(AW94, 2)</f>
        <v>0</v>
      </c>
      <c r="AL30" s="219"/>
      <c r="AM30" s="219"/>
      <c r="AN30" s="219"/>
      <c r="AO30" s="219"/>
      <c r="AR30" s="36"/>
      <c r="BE30" s="208"/>
    </row>
    <row r="31" spans="2:71" s="2" customFormat="1" ht="14.4" hidden="1" customHeight="1">
      <c r="B31" s="36"/>
      <c r="F31" s="27" t="s">
        <v>44</v>
      </c>
      <c r="L31" s="220">
        <v>0.21</v>
      </c>
      <c r="M31" s="219"/>
      <c r="N31" s="219"/>
      <c r="O31" s="219"/>
      <c r="P31" s="219"/>
      <c r="W31" s="218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18">
        <v>0</v>
      </c>
      <c r="AL31" s="219"/>
      <c r="AM31" s="219"/>
      <c r="AN31" s="219"/>
      <c r="AO31" s="219"/>
      <c r="AR31" s="36"/>
      <c r="BE31" s="208"/>
    </row>
    <row r="32" spans="2:71" s="2" customFormat="1" ht="14.4" hidden="1" customHeight="1">
      <c r="B32" s="36"/>
      <c r="F32" s="27" t="s">
        <v>45</v>
      </c>
      <c r="L32" s="220">
        <v>0.15</v>
      </c>
      <c r="M32" s="219"/>
      <c r="N32" s="219"/>
      <c r="O32" s="219"/>
      <c r="P32" s="219"/>
      <c r="W32" s="218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18">
        <v>0</v>
      </c>
      <c r="AL32" s="219"/>
      <c r="AM32" s="219"/>
      <c r="AN32" s="219"/>
      <c r="AO32" s="219"/>
      <c r="AR32" s="36"/>
      <c r="BE32" s="208"/>
    </row>
    <row r="33" spans="2:57" s="2" customFormat="1" ht="14.4" hidden="1" customHeight="1">
      <c r="B33" s="36"/>
      <c r="F33" s="27" t="s">
        <v>46</v>
      </c>
      <c r="L33" s="220">
        <v>0</v>
      </c>
      <c r="M33" s="219"/>
      <c r="N33" s="219"/>
      <c r="O33" s="219"/>
      <c r="P33" s="219"/>
      <c r="W33" s="218">
        <f>ROUND(BD94, 2)</f>
        <v>0</v>
      </c>
      <c r="X33" s="219"/>
      <c r="Y33" s="219"/>
      <c r="Z33" s="219"/>
      <c r="AA33" s="219"/>
      <c r="AB33" s="219"/>
      <c r="AC33" s="219"/>
      <c r="AD33" s="219"/>
      <c r="AE33" s="219"/>
      <c r="AK33" s="218">
        <v>0</v>
      </c>
      <c r="AL33" s="219"/>
      <c r="AM33" s="219"/>
      <c r="AN33" s="219"/>
      <c r="AO33" s="219"/>
      <c r="AR33" s="36"/>
      <c r="BE33" s="208"/>
    </row>
    <row r="34" spans="2:57" s="1" customFormat="1" ht="6.9" customHeight="1">
      <c r="B34" s="32"/>
      <c r="AR34" s="32"/>
      <c r="BE34" s="207"/>
    </row>
    <row r="35" spans="2:57" s="1" customFormat="1" ht="25.95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24" t="s">
        <v>49</v>
      </c>
      <c r="Y35" s="222"/>
      <c r="Z35" s="222"/>
      <c r="AA35" s="222"/>
      <c r="AB35" s="222"/>
      <c r="AC35" s="39"/>
      <c r="AD35" s="39"/>
      <c r="AE35" s="39"/>
      <c r="AF35" s="39"/>
      <c r="AG35" s="39"/>
      <c r="AH35" s="39"/>
      <c r="AI35" s="39"/>
      <c r="AJ35" s="39"/>
      <c r="AK35" s="221">
        <f>SUM(AK26:AK33)</f>
        <v>36300</v>
      </c>
      <c r="AL35" s="222"/>
      <c r="AM35" s="222"/>
      <c r="AN35" s="222"/>
      <c r="AO35" s="223"/>
      <c r="AP35" s="37"/>
      <c r="AQ35" s="37"/>
      <c r="AR35" s="32"/>
    </row>
    <row r="36" spans="2:57" s="1" customFormat="1" ht="6.9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 ht="10.199999999999999">
      <c r="B50" s="20"/>
      <c r="AR50" s="20"/>
    </row>
    <row r="51" spans="2:44" ht="10.199999999999999">
      <c r="B51" s="20"/>
      <c r="AR51" s="20"/>
    </row>
    <row r="52" spans="2:44" ht="10.199999999999999">
      <c r="B52" s="20"/>
      <c r="AR52" s="20"/>
    </row>
    <row r="53" spans="2:44" ht="10.199999999999999">
      <c r="B53" s="20"/>
      <c r="AR53" s="20"/>
    </row>
    <row r="54" spans="2:44" ht="10.199999999999999">
      <c r="B54" s="20"/>
      <c r="AR54" s="20"/>
    </row>
    <row r="55" spans="2:44" ht="10.199999999999999">
      <c r="B55" s="20"/>
      <c r="AR55" s="20"/>
    </row>
    <row r="56" spans="2:44" ht="10.199999999999999">
      <c r="B56" s="20"/>
      <c r="AR56" s="20"/>
    </row>
    <row r="57" spans="2:44" ht="10.199999999999999">
      <c r="B57" s="20"/>
      <c r="AR57" s="20"/>
    </row>
    <row r="58" spans="2:44" ht="10.199999999999999">
      <c r="B58" s="20"/>
      <c r="AR58" s="20"/>
    </row>
    <row r="59" spans="2:44" ht="10.199999999999999">
      <c r="B59" s="20"/>
      <c r="AR59" s="20"/>
    </row>
    <row r="60" spans="2:44" s="1" customFormat="1" ht="13.2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 ht="10.199999999999999">
      <c r="B61" s="20"/>
      <c r="AR61" s="20"/>
    </row>
    <row r="62" spans="2:44" ht="10.199999999999999">
      <c r="B62" s="20"/>
      <c r="AR62" s="20"/>
    </row>
    <row r="63" spans="2:44" ht="10.199999999999999">
      <c r="B63" s="20"/>
      <c r="AR63" s="20"/>
    </row>
    <row r="64" spans="2:44" s="1" customFormat="1" ht="13.2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 ht="10.199999999999999">
      <c r="B65" s="20"/>
      <c r="AR65" s="20"/>
    </row>
    <row r="66" spans="2:44" ht="10.199999999999999">
      <c r="B66" s="20"/>
      <c r="AR66" s="20"/>
    </row>
    <row r="67" spans="2:44" ht="10.199999999999999">
      <c r="B67" s="20"/>
      <c r="AR67" s="20"/>
    </row>
    <row r="68" spans="2:44" ht="10.199999999999999">
      <c r="B68" s="20"/>
      <c r="AR68" s="20"/>
    </row>
    <row r="69" spans="2:44" ht="10.199999999999999">
      <c r="B69" s="20"/>
      <c r="AR69" s="20"/>
    </row>
    <row r="70" spans="2:44" ht="10.199999999999999">
      <c r="B70" s="20"/>
      <c r="AR70" s="20"/>
    </row>
    <row r="71" spans="2:44" ht="10.199999999999999">
      <c r="B71" s="20"/>
      <c r="AR71" s="20"/>
    </row>
    <row r="72" spans="2:44" ht="10.199999999999999">
      <c r="B72" s="20"/>
      <c r="AR72" s="20"/>
    </row>
    <row r="73" spans="2:44" ht="10.199999999999999">
      <c r="B73" s="20"/>
      <c r="AR73" s="20"/>
    </row>
    <row r="74" spans="2:44" ht="10.199999999999999">
      <c r="B74" s="20"/>
      <c r="AR74" s="20"/>
    </row>
    <row r="75" spans="2:44" s="1" customFormat="1" ht="13.2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 ht="10.199999999999999">
      <c r="B76" s="32"/>
      <c r="AR76" s="32"/>
    </row>
    <row r="77" spans="2:44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" customHeight="1">
      <c r="B82" s="32"/>
      <c r="C82" s="21" t="s">
        <v>56</v>
      </c>
      <c r="AR82" s="32"/>
    </row>
    <row r="83" spans="1:91" s="1" customFormat="1" ht="6.9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1178</v>
      </c>
      <c r="AR84" s="48"/>
    </row>
    <row r="85" spans="1:91" s="4" customFormat="1" ht="36.9" customHeight="1">
      <c r="B85" s="49"/>
      <c r="C85" s="50" t="s">
        <v>16</v>
      </c>
      <c r="L85" s="204" t="str">
        <f>K6</f>
        <v>Stavební úpravy MK v ulici U sv. Petra a Pavla v Třeboni - 2. etapa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R85" s="49"/>
    </row>
    <row r="86" spans="1:91" s="1" customFormat="1" ht="6.9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Třeboň</v>
      </c>
      <c r="AI87" s="27" t="s">
        <v>22</v>
      </c>
      <c r="AM87" s="233" t="str">
        <f>IF(AN8= "","",AN8)</f>
        <v>1. 3. 2024</v>
      </c>
      <c r="AN87" s="233"/>
      <c r="AR87" s="32"/>
    </row>
    <row r="88" spans="1:91" s="1" customFormat="1" ht="6.9" customHeight="1">
      <c r="B88" s="32"/>
      <c r="AR88" s="32"/>
    </row>
    <row r="89" spans="1:91" s="1" customFormat="1" ht="15.15" customHeight="1">
      <c r="B89" s="32"/>
      <c r="C89" s="27" t="s">
        <v>24</v>
      </c>
      <c r="L89" s="3" t="str">
        <f>IF(E11= "","",E11)</f>
        <v>Město Třeboň</v>
      </c>
      <c r="AI89" s="27" t="s">
        <v>30</v>
      </c>
      <c r="AM89" s="231" t="str">
        <f>IF(E17="","",E17)</f>
        <v>WAY project s.r.o.</v>
      </c>
      <c r="AN89" s="232"/>
      <c r="AO89" s="232"/>
      <c r="AP89" s="232"/>
      <c r="AR89" s="32"/>
      <c r="AS89" s="235" t="s">
        <v>57</v>
      </c>
      <c r="AT89" s="23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>
      <c r="B90" s="32"/>
      <c r="C90" s="27" t="s">
        <v>28</v>
      </c>
      <c r="L90" s="3" t="str">
        <f>IF(E14= "Vyplň údaj","",E14)</f>
        <v/>
      </c>
      <c r="AI90" s="27" t="s">
        <v>34</v>
      </c>
      <c r="AM90" s="231" t="str">
        <f>IF(E20="","",E20)</f>
        <v xml:space="preserve"> </v>
      </c>
      <c r="AN90" s="232"/>
      <c r="AO90" s="232"/>
      <c r="AP90" s="232"/>
      <c r="AR90" s="32"/>
      <c r="AS90" s="237"/>
      <c r="AT90" s="238"/>
      <c r="BD90" s="56"/>
    </row>
    <row r="91" spans="1:91" s="1" customFormat="1" ht="10.8" customHeight="1">
      <c r="B91" s="32"/>
      <c r="AR91" s="32"/>
      <c r="AS91" s="237"/>
      <c r="AT91" s="238"/>
      <c r="BD91" s="56"/>
    </row>
    <row r="92" spans="1:91" s="1" customFormat="1" ht="29.25" customHeight="1">
      <c r="B92" s="32"/>
      <c r="C92" s="199" t="s">
        <v>58</v>
      </c>
      <c r="D92" s="200"/>
      <c r="E92" s="200"/>
      <c r="F92" s="200"/>
      <c r="G92" s="200"/>
      <c r="H92" s="57"/>
      <c r="I92" s="203" t="s">
        <v>59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29" t="s">
        <v>60</v>
      </c>
      <c r="AH92" s="200"/>
      <c r="AI92" s="200"/>
      <c r="AJ92" s="200"/>
      <c r="AK92" s="200"/>
      <c r="AL92" s="200"/>
      <c r="AM92" s="200"/>
      <c r="AN92" s="203" t="s">
        <v>61</v>
      </c>
      <c r="AO92" s="200"/>
      <c r="AP92" s="234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8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39">
        <f>ROUND(AG95+SUM(AG96:AG100)+AG104,2)</f>
        <v>30000</v>
      </c>
      <c r="AH94" s="239"/>
      <c r="AI94" s="239"/>
      <c r="AJ94" s="239"/>
      <c r="AK94" s="239"/>
      <c r="AL94" s="239"/>
      <c r="AM94" s="239"/>
      <c r="AN94" s="240">
        <f t="shared" ref="AN94:AN104" si="0">SUM(AG94,AT94)</f>
        <v>36300</v>
      </c>
      <c r="AO94" s="240"/>
      <c r="AP94" s="240"/>
      <c r="AQ94" s="67" t="s">
        <v>1</v>
      </c>
      <c r="AR94" s="63"/>
      <c r="AS94" s="68">
        <f>ROUND(AS95+SUM(AS96:AS100)+AS104,2)</f>
        <v>0</v>
      </c>
      <c r="AT94" s="69">
        <f t="shared" ref="AT94:AT104" si="1">ROUND(SUM(AV94:AW94),2)</f>
        <v>6300</v>
      </c>
      <c r="AU94" s="70">
        <f>ROUND(AU95+SUM(AU96:AU100)+AU104,5)</f>
        <v>0</v>
      </c>
      <c r="AV94" s="69">
        <f>ROUND(AZ94*L29,2)</f>
        <v>6300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ROUND(AZ95+SUM(AZ96:AZ100)+AZ104,2)</f>
        <v>30000</v>
      </c>
      <c r="BA94" s="69">
        <f>ROUND(BA95+SUM(BA96:BA100)+BA104,2)</f>
        <v>0</v>
      </c>
      <c r="BB94" s="69">
        <f>ROUND(BB95+SUM(BB96:BB100)+BB104,2)</f>
        <v>0</v>
      </c>
      <c r="BC94" s="69">
        <f>ROUND(BC95+SUM(BC96:BC100)+BC104,2)</f>
        <v>0</v>
      </c>
      <c r="BD94" s="71">
        <f>ROUND(BD95+SUM(BD96:BD100)+BD104,2)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5</v>
      </c>
      <c r="BX94" s="72" t="s">
        <v>80</v>
      </c>
      <c r="CL94" s="72" t="s">
        <v>1</v>
      </c>
    </row>
    <row r="95" spans="1:91" s="6" customFormat="1" ht="16.5" customHeight="1">
      <c r="A95" s="74" t="s">
        <v>81</v>
      </c>
      <c r="B95" s="75"/>
      <c r="C95" s="76"/>
      <c r="D95" s="201" t="s">
        <v>82</v>
      </c>
      <c r="E95" s="201"/>
      <c r="F95" s="201"/>
      <c r="G95" s="201"/>
      <c r="H95" s="201"/>
      <c r="I95" s="77"/>
      <c r="J95" s="201" t="s">
        <v>83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25">
        <f>'02 - Ostatní a vedlejší n...'!J30</f>
        <v>30000</v>
      </c>
      <c r="AH95" s="226"/>
      <c r="AI95" s="226"/>
      <c r="AJ95" s="226"/>
      <c r="AK95" s="226"/>
      <c r="AL95" s="226"/>
      <c r="AM95" s="226"/>
      <c r="AN95" s="225">
        <f t="shared" si="0"/>
        <v>36300</v>
      </c>
      <c r="AO95" s="226"/>
      <c r="AP95" s="226"/>
      <c r="AQ95" s="78" t="s">
        <v>84</v>
      </c>
      <c r="AR95" s="75"/>
      <c r="AS95" s="79">
        <v>0</v>
      </c>
      <c r="AT95" s="80">
        <f t="shared" si="1"/>
        <v>6300</v>
      </c>
      <c r="AU95" s="81">
        <f>'02 - Ostatní a vedlejší n...'!P123</f>
        <v>0</v>
      </c>
      <c r="AV95" s="80">
        <f>'02 - Ostatní a vedlejší n...'!J33</f>
        <v>6300</v>
      </c>
      <c r="AW95" s="80">
        <f>'02 - Ostatní a vedlejší n...'!J34</f>
        <v>0</v>
      </c>
      <c r="AX95" s="80">
        <f>'02 - Ostatní a vedlejší n...'!J35</f>
        <v>0</v>
      </c>
      <c r="AY95" s="80">
        <f>'02 - Ostatní a vedlejší n...'!J36</f>
        <v>0</v>
      </c>
      <c r="AZ95" s="80">
        <f>'02 - Ostatní a vedlejší n...'!F33</f>
        <v>30000</v>
      </c>
      <c r="BA95" s="80">
        <f>'02 - Ostatní a vedlejší n...'!F34</f>
        <v>0</v>
      </c>
      <c r="BB95" s="80">
        <f>'02 - Ostatní a vedlejší n...'!F35</f>
        <v>0</v>
      </c>
      <c r="BC95" s="80">
        <f>'02 - Ostatní a vedlejší n...'!F36</f>
        <v>0</v>
      </c>
      <c r="BD95" s="82">
        <f>'02 - Ostatní a vedlejší n...'!F37</f>
        <v>0</v>
      </c>
      <c r="BT95" s="83" t="s">
        <v>85</v>
      </c>
      <c r="BV95" s="83" t="s">
        <v>79</v>
      </c>
      <c r="BW95" s="83" t="s">
        <v>86</v>
      </c>
      <c r="BX95" s="83" t="s">
        <v>5</v>
      </c>
      <c r="CL95" s="83" t="s">
        <v>1</v>
      </c>
      <c r="CM95" s="83" t="s">
        <v>87</v>
      </c>
    </row>
    <row r="96" spans="1:91" s="6" customFormat="1" ht="16.5" customHeight="1">
      <c r="A96" s="74" t="s">
        <v>81</v>
      </c>
      <c r="B96" s="75"/>
      <c r="C96" s="76"/>
      <c r="D96" s="201" t="s">
        <v>88</v>
      </c>
      <c r="E96" s="201"/>
      <c r="F96" s="201"/>
      <c r="G96" s="201"/>
      <c r="H96" s="201"/>
      <c r="I96" s="77"/>
      <c r="J96" s="201" t="s">
        <v>89</v>
      </c>
      <c r="K96" s="201"/>
      <c r="L96" s="201"/>
      <c r="M96" s="201"/>
      <c r="N96" s="201"/>
      <c r="O96" s="201"/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201"/>
      <c r="AB96" s="201"/>
      <c r="AC96" s="201"/>
      <c r="AD96" s="201"/>
      <c r="AE96" s="201"/>
      <c r="AF96" s="201"/>
      <c r="AG96" s="225">
        <f>'101 - Komunikace'!J30</f>
        <v>0</v>
      </c>
      <c r="AH96" s="226"/>
      <c r="AI96" s="226"/>
      <c r="AJ96" s="226"/>
      <c r="AK96" s="226"/>
      <c r="AL96" s="226"/>
      <c r="AM96" s="226"/>
      <c r="AN96" s="225">
        <f t="shared" si="0"/>
        <v>0</v>
      </c>
      <c r="AO96" s="226"/>
      <c r="AP96" s="226"/>
      <c r="AQ96" s="78" t="s">
        <v>84</v>
      </c>
      <c r="AR96" s="75"/>
      <c r="AS96" s="79">
        <v>0</v>
      </c>
      <c r="AT96" s="80">
        <f t="shared" si="1"/>
        <v>0</v>
      </c>
      <c r="AU96" s="81">
        <f>'101 - Komunikace'!P125</f>
        <v>0</v>
      </c>
      <c r="AV96" s="80">
        <f>'101 - Komunikace'!J33</f>
        <v>0</v>
      </c>
      <c r="AW96" s="80">
        <f>'101 - Komunikace'!J34</f>
        <v>0</v>
      </c>
      <c r="AX96" s="80">
        <f>'101 - Komunikace'!J35</f>
        <v>0</v>
      </c>
      <c r="AY96" s="80">
        <f>'101 - Komunikace'!J36</f>
        <v>0</v>
      </c>
      <c r="AZ96" s="80">
        <f>'101 - Komunikace'!F33</f>
        <v>0</v>
      </c>
      <c r="BA96" s="80">
        <f>'101 - Komunikace'!F34</f>
        <v>0</v>
      </c>
      <c r="BB96" s="80">
        <f>'101 - Komunikace'!F35</f>
        <v>0</v>
      </c>
      <c r="BC96" s="80">
        <f>'101 - Komunikace'!F36</f>
        <v>0</v>
      </c>
      <c r="BD96" s="82">
        <f>'101 - Komunikace'!F37</f>
        <v>0</v>
      </c>
      <c r="BT96" s="83" t="s">
        <v>85</v>
      </c>
      <c r="BV96" s="83" t="s">
        <v>79</v>
      </c>
      <c r="BW96" s="83" t="s">
        <v>90</v>
      </c>
      <c r="BX96" s="83" t="s">
        <v>5</v>
      </c>
      <c r="CL96" s="83" t="s">
        <v>91</v>
      </c>
      <c r="CM96" s="83" t="s">
        <v>87</v>
      </c>
    </row>
    <row r="97" spans="1:91" s="6" customFormat="1" ht="16.5" customHeight="1">
      <c r="A97" s="74" t="s">
        <v>81</v>
      </c>
      <c r="B97" s="75"/>
      <c r="C97" s="76"/>
      <c r="D97" s="201" t="s">
        <v>92</v>
      </c>
      <c r="E97" s="201"/>
      <c r="F97" s="201"/>
      <c r="G97" s="201"/>
      <c r="H97" s="201"/>
      <c r="I97" s="77"/>
      <c r="J97" s="201" t="s">
        <v>93</v>
      </c>
      <c r="K97" s="201"/>
      <c r="L97" s="201"/>
      <c r="M97" s="201"/>
      <c r="N97" s="201"/>
      <c r="O97" s="201"/>
      <c r="P97" s="201"/>
      <c r="Q97" s="201"/>
      <c r="R97" s="201"/>
      <c r="S97" s="201"/>
      <c r="T97" s="201"/>
      <c r="U97" s="201"/>
      <c r="V97" s="201"/>
      <c r="W97" s="201"/>
      <c r="X97" s="201"/>
      <c r="Y97" s="201"/>
      <c r="Z97" s="201"/>
      <c r="AA97" s="201"/>
      <c r="AB97" s="201"/>
      <c r="AC97" s="201"/>
      <c r="AD97" s="201"/>
      <c r="AE97" s="201"/>
      <c r="AF97" s="201"/>
      <c r="AG97" s="225">
        <f>'301 - Vodovod'!J30</f>
        <v>0</v>
      </c>
      <c r="AH97" s="226"/>
      <c r="AI97" s="226"/>
      <c r="AJ97" s="226"/>
      <c r="AK97" s="226"/>
      <c r="AL97" s="226"/>
      <c r="AM97" s="226"/>
      <c r="AN97" s="225">
        <f t="shared" si="0"/>
        <v>0</v>
      </c>
      <c r="AO97" s="226"/>
      <c r="AP97" s="226"/>
      <c r="AQ97" s="78" t="s">
        <v>84</v>
      </c>
      <c r="AR97" s="75"/>
      <c r="AS97" s="79">
        <v>0</v>
      </c>
      <c r="AT97" s="80">
        <f t="shared" si="1"/>
        <v>0</v>
      </c>
      <c r="AU97" s="81">
        <f>'301 - Vodovod'!P122</f>
        <v>0</v>
      </c>
      <c r="AV97" s="80">
        <f>'301 - Vodovod'!J33</f>
        <v>0</v>
      </c>
      <c r="AW97" s="80">
        <f>'301 - Vodovod'!J34</f>
        <v>0</v>
      </c>
      <c r="AX97" s="80">
        <f>'301 - Vodovod'!J35</f>
        <v>0</v>
      </c>
      <c r="AY97" s="80">
        <f>'301 - Vodovod'!J36</f>
        <v>0</v>
      </c>
      <c r="AZ97" s="80">
        <f>'301 - Vodovod'!F33</f>
        <v>0</v>
      </c>
      <c r="BA97" s="80">
        <f>'301 - Vodovod'!F34</f>
        <v>0</v>
      </c>
      <c r="BB97" s="80">
        <f>'301 - Vodovod'!F35</f>
        <v>0</v>
      </c>
      <c r="BC97" s="80">
        <f>'301 - Vodovod'!F36</f>
        <v>0</v>
      </c>
      <c r="BD97" s="82">
        <f>'301 - Vodovod'!F37</f>
        <v>0</v>
      </c>
      <c r="BT97" s="83" t="s">
        <v>85</v>
      </c>
      <c r="BV97" s="83" t="s">
        <v>79</v>
      </c>
      <c r="BW97" s="83" t="s">
        <v>94</v>
      </c>
      <c r="BX97" s="83" t="s">
        <v>5</v>
      </c>
      <c r="CL97" s="83" t="s">
        <v>95</v>
      </c>
      <c r="CM97" s="83" t="s">
        <v>87</v>
      </c>
    </row>
    <row r="98" spans="1:91" s="6" customFormat="1" ht="16.5" customHeight="1">
      <c r="A98" s="74" t="s">
        <v>81</v>
      </c>
      <c r="B98" s="75"/>
      <c r="C98" s="76"/>
      <c r="D98" s="201" t="s">
        <v>96</v>
      </c>
      <c r="E98" s="201"/>
      <c r="F98" s="201"/>
      <c r="G98" s="201"/>
      <c r="H98" s="201"/>
      <c r="I98" s="77"/>
      <c r="J98" s="201" t="s">
        <v>97</v>
      </c>
      <c r="K98" s="201"/>
      <c r="L98" s="201"/>
      <c r="M98" s="201"/>
      <c r="N98" s="201"/>
      <c r="O98" s="201"/>
      <c r="P98" s="201"/>
      <c r="Q98" s="201"/>
      <c r="R98" s="201"/>
      <c r="S98" s="201"/>
      <c r="T98" s="201"/>
      <c r="U98" s="201"/>
      <c r="V98" s="201"/>
      <c r="W98" s="201"/>
      <c r="X98" s="201"/>
      <c r="Y98" s="201"/>
      <c r="Z98" s="201"/>
      <c r="AA98" s="201"/>
      <c r="AB98" s="201"/>
      <c r="AC98" s="201"/>
      <c r="AD98" s="201"/>
      <c r="AE98" s="201"/>
      <c r="AF98" s="201"/>
      <c r="AG98" s="225">
        <f>'302 - Jednotná kanalizace'!J30</f>
        <v>0</v>
      </c>
      <c r="AH98" s="226"/>
      <c r="AI98" s="226"/>
      <c r="AJ98" s="226"/>
      <c r="AK98" s="226"/>
      <c r="AL98" s="226"/>
      <c r="AM98" s="226"/>
      <c r="AN98" s="225">
        <f t="shared" si="0"/>
        <v>0</v>
      </c>
      <c r="AO98" s="226"/>
      <c r="AP98" s="226"/>
      <c r="AQ98" s="78" t="s">
        <v>84</v>
      </c>
      <c r="AR98" s="75"/>
      <c r="AS98" s="79">
        <v>0</v>
      </c>
      <c r="AT98" s="80">
        <f t="shared" si="1"/>
        <v>0</v>
      </c>
      <c r="AU98" s="81">
        <f>'302 - Jednotná kanalizace'!P123</f>
        <v>0</v>
      </c>
      <c r="AV98" s="80">
        <f>'302 - Jednotná kanalizace'!J33</f>
        <v>0</v>
      </c>
      <c r="AW98" s="80">
        <f>'302 - Jednotná kanalizace'!J34</f>
        <v>0</v>
      </c>
      <c r="AX98" s="80">
        <f>'302 - Jednotná kanalizace'!J35</f>
        <v>0</v>
      </c>
      <c r="AY98" s="80">
        <f>'302 - Jednotná kanalizace'!J36</f>
        <v>0</v>
      </c>
      <c r="AZ98" s="80">
        <f>'302 - Jednotná kanalizace'!F33</f>
        <v>0</v>
      </c>
      <c r="BA98" s="80">
        <f>'302 - Jednotná kanalizace'!F34</f>
        <v>0</v>
      </c>
      <c r="BB98" s="80">
        <f>'302 - Jednotná kanalizace'!F35</f>
        <v>0</v>
      </c>
      <c r="BC98" s="80">
        <f>'302 - Jednotná kanalizace'!F36</f>
        <v>0</v>
      </c>
      <c r="BD98" s="82">
        <f>'302 - Jednotná kanalizace'!F37</f>
        <v>0</v>
      </c>
      <c r="BT98" s="83" t="s">
        <v>85</v>
      </c>
      <c r="BV98" s="83" t="s">
        <v>79</v>
      </c>
      <c r="BW98" s="83" t="s">
        <v>98</v>
      </c>
      <c r="BX98" s="83" t="s">
        <v>5</v>
      </c>
      <c r="CL98" s="83" t="s">
        <v>1</v>
      </c>
      <c r="CM98" s="83" t="s">
        <v>87</v>
      </c>
    </row>
    <row r="99" spans="1:91" s="6" customFormat="1" ht="16.5" customHeight="1">
      <c r="A99" s="74" t="s">
        <v>81</v>
      </c>
      <c r="B99" s="75"/>
      <c r="C99" s="76"/>
      <c r="D99" s="201" t="s">
        <v>99</v>
      </c>
      <c r="E99" s="201"/>
      <c r="F99" s="201"/>
      <c r="G99" s="201"/>
      <c r="H99" s="201"/>
      <c r="I99" s="77"/>
      <c r="J99" s="201" t="s">
        <v>100</v>
      </c>
      <c r="K99" s="201"/>
      <c r="L99" s="201"/>
      <c r="M99" s="201"/>
      <c r="N99" s="201"/>
      <c r="O99" s="201"/>
      <c r="P99" s="201"/>
      <c r="Q99" s="201"/>
      <c r="R99" s="201"/>
      <c r="S99" s="201"/>
      <c r="T99" s="201"/>
      <c r="U99" s="201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25">
        <f>'303 - Dešťová kanalizace'!J30</f>
        <v>0</v>
      </c>
      <c r="AH99" s="226"/>
      <c r="AI99" s="226"/>
      <c r="AJ99" s="226"/>
      <c r="AK99" s="226"/>
      <c r="AL99" s="226"/>
      <c r="AM99" s="226"/>
      <c r="AN99" s="225">
        <f t="shared" si="0"/>
        <v>0</v>
      </c>
      <c r="AO99" s="226"/>
      <c r="AP99" s="226"/>
      <c r="AQ99" s="78" t="s">
        <v>84</v>
      </c>
      <c r="AR99" s="75"/>
      <c r="AS99" s="79">
        <v>0</v>
      </c>
      <c r="AT99" s="80">
        <f t="shared" si="1"/>
        <v>0</v>
      </c>
      <c r="AU99" s="81">
        <f>'303 - Dešťová kanalizace'!P122</f>
        <v>0</v>
      </c>
      <c r="AV99" s="80">
        <f>'303 - Dešťová kanalizace'!J33</f>
        <v>0</v>
      </c>
      <c r="AW99" s="80">
        <f>'303 - Dešťová kanalizace'!J34</f>
        <v>0</v>
      </c>
      <c r="AX99" s="80">
        <f>'303 - Dešťová kanalizace'!J35</f>
        <v>0</v>
      </c>
      <c r="AY99" s="80">
        <f>'303 - Dešťová kanalizace'!J36</f>
        <v>0</v>
      </c>
      <c r="AZ99" s="80">
        <f>'303 - Dešťová kanalizace'!F33</f>
        <v>0</v>
      </c>
      <c r="BA99" s="80">
        <f>'303 - Dešťová kanalizace'!F34</f>
        <v>0</v>
      </c>
      <c r="BB99" s="80">
        <f>'303 - Dešťová kanalizace'!F35</f>
        <v>0</v>
      </c>
      <c r="BC99" s="80">
        <f>'303 - Dešťová kanalizace'!F36</f>
        <v>0</v>
      </c>
      <c r="BD99" s="82">
        <f>'303 - Dešťová kanalizace'!F37</f>
        <v>0</v>
      </c>
      <c r="BT99" s="83" t="s">
        <v>85</v>
      </c>
      <c r="BV99" s="83" t="s">
        <v>79</v>
      </c>
      <c r="BW99" s="83" t="s">
        <v>101</v>
      </c>
      <c r="BX99" s="83" t="s">
        <v>5</v>
      </c>
      <c r="CL99" s="83" t="s">
        <v>1</v>
      </c>
      <c r="CM99" s="83" t="s">
        <v>87</v>
      </c>
    </row>
    <row r="100" spans="1:91" s="6" customFormat="1" ht="16.5" customHeight="1">
      <c r="B100" s="75"/>
      <c r="C100" s="76"/>
      <c r="D100" s="201" t="s">
        <v>102</v>
      </c>
      <c r="E100" s="201"/>
      <c r="F100" s="201"/>
      <c r="G100" s="201"/>
      <c r="H100" s="201"/>
      <c r="I100" s="77"/>
      <c r="J100" s="201" t="s">
        <v>103</v>
      </c>
      <c r="K100" s="201"/>
      <c r="L100" s="201"/>
      <c r="M100" s="201"/>
      <c r="N100" s="201"/>
      <c r="O100" s="201"/>
      <c r="P100" s="201"/>
      <c r="Q100" s="201"/>
      <c r="R100" s="201"/>
      <c r="S100" s="201"/>
      <c r="T100" s="201"/>
      <c r="U100" s="201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/>
      <c r="AF100" s="201"/>
      <c r="AG100" s="230">
        <f>ROUND(SUM(AG101:AG103),2)</f>
        <v>0</v>
      </c>
      <c r="AH100" s="226"/>
      <c r="AI100" s="226"/>
      <c r="AJ100" s="226"/>
      <c r="AK100" s="226"/>
      <c r="AL100" s="226"/>
      <c r="AM100" s="226"/>
      <c r="AN100" s="225">
        <f t="shared" si="0"/>
        <v>0</v>
      </c>
      <c r="AO100" s="226"/>
      <c r="AP100" s="226"/>
      <c r="AQ100" s="78" t="s">
        <v>84</v>
      </c>
      <c r="AR100" s="75"/>
      <c r="AS100" s="79">
        <f>ROUND(SUM(AS101:AS103),2)</f>
        <v>0</v>
      </c>
      <c r="AT100" s="80">
        <f t="shared" si="1"/>
        <v>0</v>
      </c>
      <c r="AU100" s="81">
        <f>ROUND(SUM(AU101:AU103),5)</f>
        <v>0</v>
      </c>
      <c r="AV100" s="80">
        <f>ROUND(AZ100*L29,2)</f>
        <v>0</v>
      </c>
      <c r="AW100" s="80">
        <f>ROUND(BA100*L30,2)</f>
        <v>0</v>
      </c>
      <c r="AX100" s="80">
        <f>ROUND(BB100*L29,2)</f>
        <v>0</v>
      </c>
      <c r="AY100" s="80">
        <f>ROUND(BC100*L30,2)</f>
        <v>0</v>
      </c>
      <c r="AZ100" s="80">
        <f>ROUND(SUM(AZ101:AZ103),2)</f>
        <v>0</v>
      </c>
      <c r="BA100" s="80">
        <f>ROUND(SUM(BA101:BA103),2)</f>
        <v>0</v>
      </c>
      <c r="BB100" s="80">
        <f>ROUND(SUM(BB101:BB103),2)</f>
        <v>0</v>
      </c>
      <c r="BC100" s="80">
        <f>ROUND(SUM(BC101:BC103),2)</f>
        <v>0</v>
      </c>
      <c r="BD100" s="82">
        <f>ROUND(SUM(BD101:BD103),2)</f>
        <v>0</v>
      </c>
      <c r="BS100" s="83" t="s">
        <v>76</v>
      </c>
      <c r="BT100" s="83" t="s">
        <v>85</v>
      </c>
      <c r="BU100" s="83" t="s">
        <v>78</v>
      </c>
      <c r="BV100" s="83" t="s">
        <v>79</v>
      </c>
      <c r="BW100" s="83" t="s">
        <v>104</v>
      </c>
      <c r="BX100" s="83" t="s">
        <v>5</v>
      </c>
      <c r="CL100" s="83" t="s">
        <v>1</v>
      </c>
      <c r="CM100" s="83" t="s">
        <v>87</v>
      </c>
    </row>
    <row r="101" spans="1:91" s="3" customFormat="1" ht="16.5" customHeight="1">
      <c r="A101" s="74" t="s">
        <v>81</v>
      </c>
      <c r="B101" s="48"/>
      <c r="C101" s="9"/>
      <c r="D101" s="9"/>
      <c r="E101" s="202" t="s">
        <v>105</v>
      </c>
      <c r="F101" s="202"/>
      <c r="G101" s="202"/>
      <c r="H101" s="202"/>
      <c r="I101" s="202"/>
      <c r="J101" s="9"/>
      <c r="K101" s="202" t="s">
        <v>106</v>
      </c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2"/>
      <c r="AG101" s="227">
        <f>'304a - Vodovodní přípojky'!J32</f>
        <v>0</v>
      </c>
      <c r="AH101" s="228"/>
      <c r="AI101" s="228"/>
      <c r="AJ101" s="228"/>
      <c r="AK101" s="228"/>
      <c r="AL101" s="228"/>
      <c r="AM101" s="228"/>
      <c r="AN101" s="227">
        <f t="shared" si="0"/>
        <v>0</v>
      </c>
      <c r="AO101" s="228"/>
      <c r="AP101" s="228"/>
      <c r="AQ101" s="84" t="s">
        <v>107</v>
      </c>
      <c r="AR101" s="48"/>
      <c r="AS101" s="85">
        <v>0</v>
      </c>
      <c r="AT101" s="86">
        <f t="shared" si="1"/>
        <v>0</v>
      </c>
      <c r="AU101" s="87">
        <f>'304a - Vodovodní přípojky'!P125</f>
        <v>0</v>
      </c>
      <c r="AV101" s="86">
        <f>'304a - Vodovodní přípojky'!J35</f>
        <v>0</v>
      </c>
      <c r="AW101" s="86">
        <f>'304a - Vodovodní přípojky'!J36</f>
        <v>0</v>
      </c>
      <c r="AX101" s="86">
        <f>'304a - Vodovodní přípojky'!J37</f>
        <v>0</v>
      </c>
      <c r="AY101" s="86">
        <f>'304a - Vodovodní přípojky'!J38</f>
        <v>0</v>
      </c>
      <c r="AZ101" s="86">
        <f>'304a - Vodovodní přípojky'!F35</f>
        <v>0</v>
      </c>
      <c r="BA101" s="86">
        <f>'304a - Vodovodní přípojky'!F36</f>
        <v>0</v>
      </c>
      <c r="BB101" s="86">
        <f>'304a - Vodovodní přípojky'!F37</f>
        <v>0</v>
      </c>
      <c r="BC101" s="86">
        <f>'304a - Vodovodní přípojky'!F38</f>
        <v>0</v>
      </c>
      <c r="BD101" s="88">
        <f>'304a - Vodovodní přípojky'!F39</f>
        <v>0</v>
      </c>
      <c r="BT101" s="25" t="s">
        <v>87</v>
      </c>
      <c r="BV101" s="25" t="s">
        <v>79</v>
      </c>
      <c r="BW101" s="25" t="s">
        <v>108</v>
      </c>
      <c r="BX101" s="25" t="s">
        <v>104</v>
      </c>
      <c r="CL101" s="25" t="s">
        <v>1</v>
      </c>
    </row>
    <row r="102" spans="1:91" s="3" customFormat="1" ht="16.5" customHeight="1">
      <c r="A102" s="74" t="s">
        <v>81</v>
      </c>
      <c r="B102" s="48"/>
      <c r="C102" s="9"/>
      <c r="D102" s="9"/>
      <c r="E102" s="202" t="s">
        <v>109</v>
      </c>
      <c r="F102" s="202"/>
      <c r="G102" s="202"/>
      <c r="H102" s="202"/>
      <c r="I102" s="202"/>
      <c r="J102" s="9"/>
      <c r="K102" s="202" t="s">
        <v>110</v>
      </c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2"/>
      <c r="AG102" s="227">
        <f>'304b - Kanalizační splašk...'!J32</f>
        <v>0</v>
      </c>
      <c r="AH102" s="228"/>
      <c r="AI102" s="228"/>
      <c r="AJ102" s="228"/>
      <c r="AK102" s="228"/>
      <c r="AL102" s="228"/>
      <c r="AM102" s="228"/>
      <c r="AN102" s="227">
        <f t="shared" si="0"/>
        <v>0</v>
      </c>
      <c r="AO102" s="228"/>
      <c r="AP102" s="228"/>
      <c r="AQ102" s="84" t="s">
        <v>107</v>
      </c>
      <c r="AR102" s="48"/>
      <c r="AS102" s="85">
        <v>0</v>
      </c>
      <c r="AT102" s="86">
        <f t="shared" si="1"/>
        <v>0</v>
      </c>
      <c r="AU102" s="87">
        <f>'304b - Kanalizační splašk...'!P125</f>
        <v>0</v>
      </c>
      <c r="AV102" s="86">
        <f>'304b - Kanalizační splašk...'!J35</f>
        <v>0</v>
      </c>
      <c r="AW102" s="86">
        <f>'304b - Kanalizační splašk...'!J36</f>
        <v>0</v>
      </c>
      <c r="AX102" s="86">
        <f>'304b - Kanalizační splašk...'!J37</f>
        <v>0</v>
      </c>
      <c r="AY102" s="86">
        <f>'304b - Kanalizační splašk...'!J38</f>
        <v>0</v>
      </c>
      <c r="AZ102" s="86">
        <f>'304b - Kanalizační splašk...'!F35</f>
        <v>0</v>
      </c>
      <c r="BA102" s="86">
        <f>'304b - Kanalizační splašk...'!F36</f>
        <v>0</v>
      </c>
      <c r="BB102" s="86">
        <f>'304b - Kanalizační splašk...'!F37</f>
        <v>0</v>
      </c>
      <c r="BC102" s="86">
        <f>'304b - Kanalizační splašk...'!F38</f>
        <v>0</v>
      </c>
      <c r="BD102" s="88">
        <f>'304b - Kanalizační splašk...'!F39</f>
        <v>0</v>
      </c>
      <c r="BT102" s="25" t="s">
        <v>87</v>
      </c>
      <c r="BV102" s="25" t="s">
        <v>79</v>
      </c>
      <c r="BW102" s="25" t="s">
        <v>111</v>
      </c>
      <c r="BX102" s="25" t="s">
        <v>104</v>
      </c>
      <c r="CL102" s="25" t="s">
        <v>1</v>
      </c>
    </row>
    <row r="103" spans="1:91" s="3" customFormat="1" ht="16.5" customHeight="1">
      <c r="A103" s="74" t="s">
        <v>81</v>
      </c>
      <c r="B103" s="48"/>
      <c r="C103" s="9"/>
      <c r="D103" s="9"/>
      <c r="E103" s="202" t="s">
        <v>112</v>
      </c>
      <c r="F103" s="202"/>
      <c r="G103" s="202"/>
      <c r="H103" s="202"/>
      <c r="I103" s="202"/>
      <c r="J103" s="9"/>
      <c r="K103" s="202" t="s">
        <v>113</v>
      </c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2"/>
      <c r="AG103" s="227">
        <f>'304c - Kanalizační dešťov...'!J32</f>
        <v>0</v>
      </c>
      <c r="AH103" s="228"/>
      <c r="AI103" s="228"/>
      <c r="AJ103" s="228"/>
      <c r="AK103" s="228"/>
      <c r="AL103" s="228"/>
      <c r="AM103" s="228"/>
      <c r="AN103" s="227">
        <f t="shared" si="0"/>
        <v>0</v>
      </c>
      <c r="AO103" s="228"/>
      <c r="AP103" s="228"/>
      <c r="AQ103" s="84" t="s">
        <v>107</v>
      </c>
      <c r="AR103" s="48"/>
      <c r="AS103" s="85">
        <v>0</v>
      </c>
      <c r="AT103" s="86">
        <f t="shared" si="1"/>
        <v>0</v>
      </c>
      <c r="AU103" s="87">
        <f>'304c - Kanalizační dešťov...'!P125</f>
        <v>0</v>
      </c>
      <c r="AV103" s="86">
        <f>'304c - Kanalizační dešťov...'!J35</f>
        <v>0</v>
      </c>
      <c r="AW103" s="86">
        <f>'304c - Kanalizační dešťov...'!J36</f>
        <v>0</v>
      </c>
      <c r="AX103" s="86">
        <f>'304c - Kanalizační dešťov...'!J37</f>
        <v>0</v>
      </c>
      <c r="AY103" s="86">
        <f>'304c - Kanalizační dešťov...'!J38</f>
        <v>0</v>
      </c>
      <c r="AZ103" s="86">
        <f>'304c - Kanalizační dešťov...'!F35</f>
        <v>0</v>
      </c>
      <c r="BA103" s="86">
        <f>'304c - Kanalizační dešťov...'!F36</f>
        <v>0</v>
      </c>
      <c r="BB103" s="86">
        <f>'304c - Kanalizační dešťov...'!F37</f>
        <v>0</v>
      </c>
      <c r="BC103" s="86">
        <f>'304c - Kanalizační dešťov...'!F38</f>
        <v>0</v>
      </c>
      <c r="BD103" s="88">
        <f>'304c - Kanalizační dešťov...'!F39</f>
        <v>0</v>
      </c>
      <c r="BT103" s="25" t="s">
        <v>87</v>
      </c>
      <c r="BV103" s="25" t="s">
        <v>79</v>
      </c>
      <c r="BW103" s="25" t="s">
        <v>114</v>
      </c>
      <c r="BX103" s="25" t="s">
        <v>104</v>
      </c>
      <c r="CL103" s="25" t="s">
        <v>1</v>
      </c>
    </row>
    <row r="104" spans="1:91" s="6" customFormat="1" ht="16.5" customHeight="1">
      <c r="A104" s="74" t="s">
        <v>81</v>
      </c>
      <c r="B104" s="75"/>
      <c r="C104" s="76"/>
      <c r="D104" s="201" t="s">
        <v>115</v>
      </c>
      <c r="E104" s="201"/>
      <c r="F104" s="201"/>
      <c r="G104" s="201"/>
      <c r="H104" s="201"/>
      <c r="I104" s="77"/>
      <c r="J104" s="201" t="s">
        <v>116</v>
      </c>
      <c r="K104" s="201"/>
      <c r="L104" s="201"/>
      <c r="M104" s="201"/>
      <c r="N104" s="201"/>
      <c r="O104" s="201"/>
      <c r="P104" s="201"/>
      <c r="Q104" s="201"/>
      <c r="R104" s="201"/>
      <c r="S104" s="201"/>
      <c r="T104" s="201"/>
      <c r="U104" s="201"/>
      <c r="V104" s="201"/>
      <c r="W104" s="201"/>
      <c r="X104" s="201"/>
      <c r="Y104" s="201"/>
      <c r="Z104" s="201"/>
      <c r="AA104" s="201"/>
      <c r="AB104" s="201"/>
      <c r="AC104" s="201"/>
      <c r="AD104" s="201"/>
      <c r="AE104" s="201"/>
      <c r="AF104" s="201"/>
      <c r="AG104" s="225">
        <f>'401 - Veřejné osvětlení'!J30</f>
        <v>0</v>
      </c>
      <c r="AH104" s="226"/>
      <c r="AI104" s="226"/>
      <c r="AJ104" s="226"/>
      <c r="AK104" s="226"/>
      <c r="AL104" s="226"/>
      <c r="AM104" s="226"/>
      <c r="AN104" s="225">
        <f t="shared" si="0"/>
        <v>0</v>
      </c>
      <c r="AO104" s="226"/>
      <c r="AP104" s="226"/>
      <c r="AQ104" s="78" t="s">
        <v>84</v>
      </c>
      <c r="AR104" s="75"/>
      <c r="AS104" s="89">
        <v>0</v>
      </c>
      <c r="AT104" s="90">
        <f t="shared" si="1"/>
        <v>0</v>
      </c>
      <c r="AU104" s="91">
        <f>'401 - Veřejné osvětlení'!P123</f>
        <v>0</v>
      </c>
      <c r="AV104" s="90">
        <f>'401 - Veřejné osvětlení'!J33</f>
        <v>0</v>
      </c>
      <c r="AW104" s="90">
        <f>'401 - Veřejné osvětlení'!J34</f>
        <v>0</v>
      </c>
      <c r="AX104" s="90">
        <f>'401 - Veřejné osvětlení'!J35</f>
        <v>0</v>
      </c>
      <c r="AY104" s="90">
        <f>'401 - Veřejné osvětlení'!J36</f>
        <v>0</v>
      </c>
      <c r="AZ104" s="90">
        <f>'401 - Veřejné osvětlení'!F33</f>
        <v>0</v>
      </c>
      <c r="BA104" s="90">
        <f>'401 - Veřejné osvětlení'!F34</f>
        <v>0</v>
      </c>
      <c r="BB104" s="90">
        <f>'401 - Veřejné osvětlení'!F35</f>
        <v>0</v>
      </c>
      <c r="BC104" s="90">
        <f>'401 - Veřejné osvětlení'!F36</f>
        <v>0</v>
      </c>
      <c r="BD104" s="92">
        <f>'401 - Veřejné osvětlení'!F37</f>
        <v>0</v>
      </c>
      <c r="BT104" s="83" t="s">
        <v>85</v>
      </c>
      <c r="BV104" s="83" t="s">
        <v>79</v>
      </c>
      <c r="BW104" s="83" t="s">
        <v>117</v>
      </c>
      <c r="BX104" s="83" t="s">
        <v>5</v>
      </c>
      <c r="CL104" s="83" t="s">
        <v>1</v>
      </c>
      <c r="CM104" s="83" t="s">
        <v>87</v>
      </c>
    </row>
    <row r="105" spans="1:91" s="1" customFormat="1" ht="30" customHeight="1">
      <c r="B105" s="32"/>
      <c r="AR105" s="32"/>
    </row>
    <row r="106" spans="1:91" s="1" customFormat="1" ht="6.9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32"/>
    </row>
  </sheetData>
  <sheetProtection algorithmName="SHA-512" hashValue="6+xDcA9vIOaHt89GCDnPxRF+nPVuThPIxCuMQoFCj1UkQ+UIhcXypGJAn07jRvSY7+rWnVSMznBsXOQZW6J35w==" saltValue="hGh1sfS8zJ1/7FEDA90ehhAvGnN0Zc/lAyc6ckpMVqyA+wUv4aRwGxKPIDPNojoGA20BU6ADF3SpD5W1oF/hcg==" spinCount="100000" sheet="1" objects="1" scenarios="1" formatColumns="0" formatRows="0"/>
  <mergeCells count="78">
    <mergeCell ref="AG104:AM104"/>
    <mergeCell ref="AG100:AM100"/>
    <mergeCell ref="AG101:AM101"/>
    <mergeCell ref="AG97:AM97"/>
    <mergeCell ref="AM90:AP90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R2:BE2"/>
    <mergeCell ref="AG96:AM96"/>
    <mergeCell ref="AG103:AM103"/>
    <mergeCell ref="AG95:AM95"/>
    <mergeCell ref="AG98:AM98"/>
    <mergeCell ref="AG102:AM102"/>
    <mergeCell ref="AG99:AM99"/>
    <mergeCell ref="AG92:AM92"/>
    <mergeCell ref="AM89:AP89"/>
    <mergeCell ref="AM87:AN87"/>
    <mergeCell ref="AS89:AT91"/>
    <mergeCell ref="AG94:AM94"/>
    <mergeCell ref="AN94:AP94"/>
    <mergeCell ref="AK33:AO33"/>
    <mergeCell ref="L33:P33"/>
    <mergeCell ref="W33:AE33"/>
    <mergeCell ref="AK35:AO35"/>
    <mergeCell ref="X35:AB35"/>
    <mergeCell ref="L31:P31"/>
    <mergeCell ref="W31:AE31"/>
    <mergeCell ref="AK31:AO31"/>
    <mergeCell ref="AK32:AO32"/>
    <mergeCell ref="L32:P32"/>
    <mergeCell ref="W32:AE32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I92:AF92"/>
    <mergeCell ref="J99:AF99"/>
    <mergeCell ref="J100:AF100"/>
    <mergeCell ref="J104:AF104"/>
    <mergeCell ref="J95:AF95"/>
    <mergeCell ref="J98:AF98"/>
    <mergeCell ref="J96:AF96"/>
    <mergeCell ref="J97:AF97"/>
    <mergeCell ref="K102:AF102"/>
    <mergeCell ref="K101:AF101"/>
    <mergeCell ref="K103:AF103"/>
    <mergeCell ref="D104:H104"/>
    <mergeCell ref="D97:H97"/>
    <mergeCell ref="D99:H99"/>
    <mergeCell ref="E102:I102"/>
    <mergeCell ref="E103:I103"/>
    <mergeCell ref="E101:I101"/>
    <mergeCell ref="C92:G92"/>
    <mergeCell ref="D96:H96"/>
    <mergeCell ref="D98:H98"/>
    <mergeCell ref="D95:H95"/>
    <mergeCell ref="D100:H100"/>
  </mergeCells>
  <hyperlinks>
    <hyperlink ref="A95" location="'02 - Ostatní a vedlejší n...'!C2" display="/" xr:uid="{00000000-0004-0000-0000-000000000000}"/>
    <hyperlink ref="A96" location="'101 - Komunikace'!C2" display="/" xr:uid="{00000000-0004-0000-0000-000001000000}"/>
    <hyperlink ref="A97" location="'301 - Vodovod'!C2" display="/" xr:uid="{00000000-0004-0000-0000-000002000000}"/>
    <hyperlink ref="A98" location="'302 - Jednotná kanalizace'!C2" display="/" xr:uid="{00000000-0004-0000-0000-000003000000}"/>
    <hyperlink ref="A99" location="'303 - Dešťová kanalizace'!C2" display="/" xr:uid="{00000000-0004-0000-0000-000004000000}"/>
    <hyperlink ref="A101" location="'304a - Vodovodní přípojky'!C2" display="/" xr:uid="{00000000-0004-0000-0000-000005000000}"/>
    <hyperlink ref="A102" location="'304b - Kanalizační splašk...'!C2" display="/" xr:uid="{00000000-0004-0000-0000-000006000000}"/>
    <hyperlink ref="A103" location="'304c - Kanalizační dešťov...'!C2" display="/" xr:uid="{00000000-0004-0000-0000-000007000000}"/>
    <hyperlink ref="A104" location="'401 - Veřejné osvětlení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32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7" t="s">
        <v>117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118</v>
      </c>
      <c r="L4" s="20"/>
      <c r="M4" s="93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1" t="str">
        <f>'Rekapitulace stavby'!K6</f>
        <v>Stavební úpravy MK v ulici U sv. Petra a Pavla v Třeboni - 2. etapa</v>
      </c>
      <c r="F7" s="242"/>
      <c r="G7" s="242"/>
      <c r="H7" s="242"/>
      <c r="L7" s="20"/>
    </row>
    <row r="8" spans="2:46" s="1" customFormat="1" ht="12" customHeight="1">
      <c r="B8" s="32"/>
      <c r="D8" s="27" t="s">
        <v>119</v>
      </c>
      <c r="L8" s="32"/>
    </row>
    <row r="9" spans="2:46" s="1" customFormat="1" ht="16.5" customHeight="1">
      <c r="B9" s="32"/>
      <c r="E9" s="204" t="s">
        <v>2235</v>
      </c>
      <c r="F9" s="243"/>
      <c r="G9" s="243"/>
      <c r="H9" s="243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1. 3. 2024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09"/>
      <c r="G18" s="209"/>
      <c r="H18" s="209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2236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2236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4"/>
      <c r="E27" s="214" t="s">
        <v>1</v>
      </c>
      <c r="F27" s="214"/>
      <c r="G27" s="214"/>
      <c r="H27" s="214"/>
      <c r="L27" s="9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37</v>
      </c>
      <c r="J30" s="66">
        <f>ROUND(J123,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86">
        <f>ROUND((SUM(BE123:BE319)),  2)</f>
        <v>0</v>
      </c>
      <c r="I33" s="96">
        <v>0.21</v>
      </c>
      <c r="J33" s="86">
        <f>ROUND(((SUM(BE123:BE319))*I33),  2)</f>
        <v>0</v>
      </c>
      <c r="L33" s="32"/>
    </row>
    <row r="34" spans="2:12" s="1" customFormat="1" ht="14.4" customHeight="1">
      <c r="B34" s="32"/>
      <c r="E34" s="27" t="s">
        <v>43</v>
      </c>
      <c r="F34" s="86">
        <f>ROUND((SUM(BF123:BF319)),  2)</f>
        <v>0</v>
      </c>
      <c r="I34" s="96">
        <v>0.15</v>
      </c>
      <c r="J34" s="86">
        <f>ROUND(((SUM(BF123:BF319))*I34),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6">
        <f>ROUND((SUM(BG123:BG319)),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6">
        <f>ROUND((SUM(BH123:BH319)),  2)</f>
        <v>0</v>
      </c>
      <c r="I36" s="96">
        <v>0.15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6">
        <f>ROUND((SUM(BI123:BI319)),  2)</f>
        <v>0</v>
      </c>
      <c r="I37" s="96">
        <v>0</v>
      </c>
      <c r="J37" s="86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0</v>
      </c>
      <c r="K39" s="102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121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1" t="str">
        <f>E7</f>
        <v>Stavební úpravy MK v ulici U sv. Petra a Pavla v Třeboni - 2. etapa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119</v>
      </c>
      <c r="L86" s="32"/>
    </row>
    <row r="87" spans="2:47" s="1" customFormat="1" ht="16.5" customHeight="1">
      <c r="B87" s="32"/>
      <c r="E87" s="204" t="str">
        <f>E9</f>
        <v>401 - Veřejné osvětlení</v>
      </c>
      <c r="F87" s="243"/>
      <c r="G87" s="243"/>
      <c r="H87" s="24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1. 3. 2024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Ing.Jakub Kašparů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>Ing.Jakub Kašparů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122</v>
      </c>
      <c r="D94" s="97"/>
      <c r="E94" s="97"/>
      <c r="F94" s="97"/>
      <c r="G94" s="97"/>
      <c r="H94" s="97"/>
      <c r="I94" s="97"/>
      <c r="J94" s="106" t="s">
        <v>123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7" t="s">
        <v>124</v>
      </c>
      <c r="J96" s="66">
        <f>J123</f>
        <v>0</v>
      </c>
      <c r="L96" s="32"/>
      <c r="AU96" s="17" t="s">
        <v>125</v>
      </c>
    </row>
    <row r="97" spans="2:12" s="8" customFormat="1" ht="24.9" customHeight="1">
      <c r="B97" s="108"/>
      <c r="D97" s="109" t="s">
        <v>2237</v>
      </c>
      <c r="E97" s="110"/>
      <c r="F97" s="110"/>
      <c r="G97" s="110"/>
      <c r="H97" s="110"/>
      <c r="I97" s="110"/>
      <c r="J97" s="111">
        <f>J124</f>
        <v>0</v>
      </c>
      <c r="L97" s="108"/>
    </row>
    <row r="98" spans="2:12" s="9" customFormat="1" ht="19.95" customHeight="1">
      <c r="B98" s="112"/>
      <c r="D98" s="113" t="s">
        <v>2238</v>
      </c>
      <c r="E98" s="114"/>
      <c r="F98" s="114"/>
      <c r="G98" s="114"/>
      <c r="H98" s="114"/>
      <c r="I98" s="114"/>
      <c r="J98" s="115">
        <f>J125</f>
        <v>0</v>
      </c>
      <c r="L98" s="112"/>
    </row>
    <row r="99" spans="2:12" s="8" customFormat="1" ht="24.9" customHeight="1">
      <c r="B99" s="108"/>
      <c r="D99" s="109" t="s">
        <v>2239</v>
      </c>
      <c r="E99" s="110"/>
      <c r="F99" s="110"/>
      <c r="G99" s="110"/>
      <c r="H99" s="110"/>
      <c r="I99" s="110"/>
      <c r="J99" s="111">
        <f>J144</f>
        <v>0</v>
      </c>
      <c r="L99" s="108"/>
    </row>
    <row r="100" spans="2:12" s="9" customFormat="1" ht="19.95" customHeight="1">
      <c r="B100" s="112"/>
      <c r="D100" s="113" t="s">
        <v>2240</v>
      </c>
      <c r="E100" s="114"/>
      <c r="F100" s="114"/>
      <c r="G100" s="114"/>
      <c r="H100" s="114"/>
      <c r="I100" s="114"/>
      <c r="J100" s="115">
        <f>J145</f>
        <v>0</v>
      </c>
      <c r="L100" s="112"/>
    </row>
    <row r="101" spans="2:12" s="9" customFormat="1" ht="19.95" customHeight="1">
      <c r="B101" s="112"/>
      <c r="D101" s="113" t="s">
        <v>2241</v>
      </c>
      <c r="E101" s="114"/>
      <c r="F101" s="114"/>
      <c r="G101" s="114"/>
      <c r="H101" s="114"/>
      <c r="I101" s="114"/>
      <c r="J101" s="115">
        <f>J233</f>
        <v>0</v>
      </c>
      <c r="L101" s="112"/>
    </row>
    <row r="102" spans="2:12" s="8" customFormat="1" ht="24.9" customHeight="1">
      <c r="B102" s="108"/>
      <c r="D102" s="109" t="s">
        <v>127</v>
      </c>
      <c r="E102" s="110"/>
      <c r="F102" s="110"/>
      <c r="G102" s="110"/>
      <c r="H102" s="110"/>
      <c r="I102" s="110"/>
      <c r="J102" s="111">
        <f>J310</f>
        <v>0</v>
      </c>
      <c r="L102" s="108"/>
    </row>
    <row r="103" spans="2:12" s="9" customFormat="1" ht="19.95" customHeight="1">
      <c r="B103" s="112"/>
      <c r="D103" s="113" t="s">
        <v>128</v>
      </c>
      <c r="E103" s="114"/>
      <c r="F103" s="114"/>
      <c r="G103" s="114"/>
      <c r="H103" s="114"/>
      <c r="I103" s="114"/>
      <c r="J103" s="115">
        <f>J311</f>
        <v>0</v>
      </c>
      <c r="L103" s="112"/>
    </row>
    <row r="104" spans="2:12" s="1" customFormat="1" ht="21.75" customHeight="1">
      <c r="B104" s="32"/>
      <c r="L104" s="32"/>
    </row>
    <row r="105" spans="2:12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" customHeight="1">
      <c r="B110" s="32"/>
      <c r="C110" s="21" t="s">
        <v>133</v>
      </c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41" t="str">
        <f>E7</f>
        <v>Stavební úpravy MK v ulici U sv. Petra a Pavla v Třeboni - 2. etapa</v>
      </c>
      <c r="F113" s="242"/>
      <c r="G113" s="242"/>
      <c r="H113" s="242"/>
      <c r="L113" s="32"/>
    </row>
    <row r="114" spans="2:65" s="1" customFormat="1" ht="12" customHeight="1">
      <c r="B114" s="32"/>
      <c r="C114" s="27" t="s">
        <v>119</v>
      </c>
      <c r="L114" s="32"/>
    </row>
    <row r="115" spans="2:65" s="1" customFormat="1" ht="16.5" customHeight="1">
      <c r="B115" s="32"/>
      <c r="E115" s="204" t="str">
        <f>E9</f>
        <v>401 - Veřejné osvětlení</v>
      </c>
      <c r="F115" s="243"/>
      <c r="G115" s="243"/>
      <c r="H115" s="243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Třeboň</v>
      </c>
      <c r="I117" s="27" t="s">
        <v>22</v>
      </c>
      <c r="J117" s="52" t="str">
        <f>IF(J12="","",J12)</f>
        <v>1. 3. 2024</v>
      </c>
      <c r="L117" s="32"/>
    </row>
    <row r="118" spans="2:65" s="1" customFormat="1" ht="6.9" customHeight="1">
      <c r="B118" s="32"/>
      <c r="L118" s="32"/>
    </row>
    <row r="119" spans="2:65" s="1" customFormat="1" ht="15.15" customHeight="1">
      <c r="B119" s="32"/>
      <c r="C119" s="27" t="s">
        <v>24</v>
      </c>
      <c r="F119" s="25" t="str">
        <f>E15</f>
        <v>Město Třeboň</v>
      </c>
      <c r="I119" s="27" t="s">
        <v>30</v>
      </c>
      <c r="J119" s="30" t="str">
        <f>E21</f>
        <v>Ing.Jakub Kašparů</v>
      </c>
      <c r="L119" s="32"/>
    </row>
    <row r="120" spans="2:65" s="1" customFormat="1" ht="15.15" customHeight="1">
      <c r="B120" s="32"/>
      <c r="C120" s="27" t="s">
        <v>28</v>
      </c>
      <c r="F120" s="25" t="str">
        <f>IF(E18="","",E18)</f>
        <v>Vyplň údaj</v>
      </c>
      <c r="I120" s="27" t="s">
        <v>34</v>
      </c>
      <c r="J120" s="30" t="str">
        <f>E24</f>
        <v>Ing.Jakub Kašparů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134</v>
      </c>
      <c r="D122" s="118" t="s">
        <v>62</v>
      </c>
      <c r="E122" s="118" t="s">
        <v>58</v>
      </c>
      <c r="F122" s="118" t="s">
        <v>59</v>
      </c>
      <c r="G122" s="118" t="s">
        <v>135</v>
      </c>
      <c r="H122" s="118" t="s">
        <v>136</v>
      </c>
      <c r="I122" s="118" t="s">
        <v>137</v>
      </c>
      <c r="J122" s="118" t="s">
        <v>123</v>
      </c>
      <c r="K122" s="119" t="s">
        <v>138</v>
      </c>
      <c r="L122" s="116"/>
      <c r="M122" s="59" t="s">
        <v>1</v>
      </c>
      <c r="N122" s="60" t="s">
        <v>41</v>
      </c>
      <c r="O122" s="60" t="s">
        <v>139</v>
      </c>
      <c r="P122" s="60" t="s">
        <v>140</v>
      </c>
      <c r="Q122" s="60" t="s">
        <v>141</v>
      </c>
      <c r="R122" s="60" t="s">
        <v>142</v>
      </c>
      <c r="S122" s="60" t="s">
        <v>143</v>
      </c>
      <c r="T122" s="61" t="s">
        <v>144</v>
      </c>
    </row>
    <row r="123" spans="2:65" s="1" customFormat="1" ht="22.8" customHeight="1">
      <c r="B123" s="32"/>
      <c r="C123" s="64" t="s">
        <v>145</v>
      </c>
      <c r="J123" s="120">
        <f>BK123</f>
        <v>0</v>
      </c>
      <c r="L123" s="32"/>
      <c r="M123" s="62"/>
      <c r="N123" s="53"/>
      <c r="O123" s="53"/>
      <c r="P123" s="121">
        <f>P124+P144+P310</f>
        <v>0</v>
      </c>
      <c r="Q123" s="53"/>
      <c r="R123" s="121">
        <f>R124+R144+R310</f>
        <v>2.7975444</v>
      </c>
      <c r="S123" s="53"/>
      <c r="T123" s="122">
        <f>T124+T144+T310</f>
        <v>0</v>
      </c>
      <c r="AT123" s="17" t="s">
        <v>76</v>
      </c>
      <c r="AU123" s="17" t="s">
        <v>125</v>
      </c>
      <c r="BK123" s="123">
        <f>BK124+BK144+BK310</f>
        <v>0</v>
      </c>
    </row>
    <row r="124" spans="2:65" s="11" customFormat="1" ht="25.95" customHeight="1">
      <c r="B124" s="124"/>
      <c r="D124" s="125" t="s">
        <v>76</v>
      </c>
      <c r="E124" s="126" t="s">
        <v>2242</v>
      </c>
      <c r="F124" s="126" t="s">
        <v>2243</v>
      </c>
      <c r="I124" s="127"/>
      <c r="J124" s="128">
        <f>BK124</f>
        <v>0</v>
      </c>
      <c r="L124" s="124"/>
      <c r="M124" s="129"/>
      <c r="P124" s="130">
        <f>P125</f>
        <v>0</v>
      </c>
      <c r="R124" s="130">
        <f>R125</f>
        <v>0.12547999999999998</v>
      </c>
      <c r="T124" s="131">
        <f>T125</f>
        <v>0</v>
      </c>
      <c r="AR124" s="125" t="s">
        <v>87</v>
      </c>
      <c r="AT124" s="132" t="s">
        <v>76</v>
      </c>
      <c r="AU124" s="132" t="s">
        <v>77</v>
      </c>
      <c r="AY124" s="125" t="s">
        <v>149</v>
      </c>
      <c r="BK124" s="133">
        <f>BK125</f>
        <v>0</v>
      </c>
    </row>
    <row r="125" spans="2:65" s="11" customFormat="1" ht="22.8" customHeight="1">
      <c r="B125" s="124"/>
      <c r="D125" s="125" t="s">
        <v>76</v>
      </c>
      <c r="E125" s="134" t="s">
        <v>2244</v>
      </c>
      <c r="F125" s="134" t="s">
        <v>2245</v>
      </c>
      <c r="I125" s="127"/>
      <c r="J125" s="135">
        <f>BK125</f>
        <v>0</v>
      </c>
      <c r="L125" s="124"/>
      <c r="M125" s="129"/>
      <c r="P125" s="130">
        <f>SUM(P126:P143)</f>
        <v>0</v>
      </c>
      <c r="R125" s="130">
        <f>SUM(R126:R143)</f>
        <v>0.12547999999999998</v>
      </c>
      <c r="T125" s="131">
        <f>SUM(T126:T143)</f>
        <v>0</v>
      </c>
      <c r="AR125" s="125" t="s">
        <v>87</v>
      </c>
      <c r="AT125" s="132" t="s">
        <v>76</v>
      </c>
      <c r="AU125" s="132" t="s">
        <v>85</v>
      </c>
      <c r="AY125" s="125" t="s">
        <v>149</v>
      </c>
      <c r="BK125" s="133">
        <f>SUM(BK126:BK143)</f>
        <v>0</v>
      </c>
    </row>
    <row r="126" spans="2:65" s="1" customFormat="1" ht="16.5" customHeight="1">
      <c r="B126" s="32"/>
      <c r="C126" s="136" t="s">
        <v>85</v>
      </c>
      <c r="D126" s="136" t="s">
        <v>155</v>
      </c>
      <c r="E126" s="137" t="s">
        <v>2246</v>
      </c>
      <c r="F126" s="138" t="s">
        <v>2247</v>
      </c>
      <c r="G126" s="139" t="s">
        <v>298</v>
      </c>
      <c r="H126" s="140">
        <v>99</v>
      </c>
      <c r="I126" s="141"/>
      <c r="J126" s="142">
        <f>ROUND(I126*H126,2)</f>
        <v>0</v>
      </c>
      <c r="K126" s="138" t="s">
        <v>159</v>
      </c>
      <c r="L126" s="32"/>
      <c r="M126" s="143" t="s">
        <v>1</v>
      </c>
      <c r="N126" s="144" t="s">
        <v>42</v>
      </c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AR126" s="147" t="s">
        <v>349</v>
      </c>
      <c r="AT126" s="147" t="s">
        <v>155</v>
      </c>
      <c r="AU126" s="147" t="s">
        <v>87</v>
      </c>
      <c r="AY126" s="17" t="s">
        <v>149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7" t="s">
        <v>85</v>
      </c>
      <c r="BK126" s="148">
        <f>ROUND(I126*H126,2)</f>
        <v>0</v>
      </c>
      <c r="BL126" s="17" t="s">
        <v>349</v>
      </c>
      <c r="BM126" s="147" t="s">
        <v>87</v>
      </c>
    </row>
    <row r="127" spans="2:65" s="1" customFormat="1" ht="10.199999999999999">
      <c r="B127" s="32"/>
      <c r="D127" s="149" t="s">
        <v>162</v>
      </c>
      <c r="F127" s="150" t="s">
        <v>2248</v>
      </c>
      <c r="I127" s="151"/>
      <c r="L127" s="32"/>
      <c r="M127" s="152"/>
      <c r="T127" s="56"/>
      <c r="AT127" s="17" t="s">
        <v>162</v>
      </c>
      <c r="AU127" s="17" t="s">
        <v>87</v>
      </c>
    </row>
    <row r="128" spans="2:65" s="13" customFormat="1" ht="10.199999999999999">
      <c r="B128" s="159"/>
      <c r="D128" s="149" t="s">
        <v>163</v>
      </c>
      <c r="E128" s="160" t="s">
        <v>1</v>
      </c>
      <c r="F128" s="161" t="s">
        <v>2249</v>
      </c>
      <c r="H128" s="162">
        <v>99</v>
      </c>
      <c r="I128" s="163"/>
      <c r="L128" s="159"/>
      <c r="M128" s="164"/>
      <c r="T128" s="165"/>
      <c r="AT128" s="160" t="s">
        <v>163</v>
      </c>
      <c r="AU128" s="160" t="s">
        <v>87</v>
      </c>
      <c r="AV128" s="13" t="s">
        <v>87</v>
      </c>
      <c r="AW128" s="13" t="s">
        <v>33</v>
      </c>
      <c r="AX128" s="13" t="s">
        <v>85</v>
      </c>
      <c r="AY128" s="160" t="s">
        <v>149</v>
      </c>
    </row>
    <row r="129" spans="2:65" s="1" customFormat="1" ht="16.5" customHeight="1">
      <c r="B129" s="32"/>
      <c r="C129" s="176" t="s">
        <v>87</v>
      </c>
      <c r="D129" s="176" t="s">
        <v>414</v>
      </c>
      <c r="E129" s="177" t="s">
        <v>2250</v>
      </c>
      <c r="F129" s="178" t="s">
        <v>2251</v>
      </c>
      <c r="G129" s="179" t="s">
        <v>298</v>
      </c>
      <c r="H129" s="180">
        <v>99</v>
      </c>
      <c r="I129" s="181"/>
      <c r="J129" s="182">
        <f>ROUND(I129*H129,2)</f>
        <v>0</v>
      </c>
      <c r="K129" s="178" t="s">
        <v>159</v>
      </c>
      <c r="L129" s="183"/>
      <c r="M129" s="184" t="s">
        <v>1</v>
      </c>
      <c r="N129" s="185" t="s">
        <v>42</v>
      </c>
      <c r="P129" s="145">
        <f>O129*H129</f>
        <v>0</v>
      </c>
      <c r="Q129" s="145">
        <v>2.5999999999999998E-4</v>
      </c>
      <c r="R129" s="145">
        <f>Q129*H129</f>
        <v>2.5739999999999999E-2</v>
      </c>
      <c r="S129" s="145">
        <v>0</v>
      </c>
      <c r="T129" s="146">
        <f>S129*H129</f>
        <v>0</v>
      </c>
      <c r="AR129" s="147" t="s">
        <v>470</v>
      </c>
      <c r="AT129" s="147" t="s">
        <v>414</v>
      </c>
      <c r="AU129" s="147" t="s">
        <v>87</v>
      </c>
      <c r="AY129" s="17" t="s">
        <v>149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85</v>
      </c>
      <c r="BK129" s="148">
        <f>ROUND(I129*H129,2)</f>
        <v>0</v>
      </c>
      <c r="BL129" s="17" t="s">
        <v>349</v>
      </c>
      <c r="BM129" s="147" t="s">
        <v>148</v>
      </c>
    </row>
    <row r="130" spans="2:65" s="1" customFormat="1" ht="10.199999999999999">
      <c r="B130" s="32"/>
      <c r="D130" s="149" t="s">
        <v>162</v>
      </c>
      <c r="F130" s="150" t="s">
        <v>2251</v>
      </c>
      <c r="I130" s="151"/>
      <c r="L130" s="32"/>
      <c r="M130" s="152"/>
      <c r="T130" s="56"/>
      <c r="AT130" s="17" t="s">
        <v>162</v>
      </c>
      <c r="AU130" s="17" t="s">
        <v>87</v>
      </c>
    </row>
    <row r="131" spans="2:65" s="13" customFormat="1" ht="10.199999999999999">
      <c r="B131" s="159"/>
      <c r="D131" s="149" t="s">
        <v>163</v>
      </c>
      <c r="E131" s="160" t="s">
        <v>1</v>
      </c>
      <c r="F131" s="161" t="s">
        <v>2252</v>
      </c>
      <c r="H131" s="162">
        <v>99</v>
      </c>
      <c r="I131" s="163"/>
      <c r="L131" s="159"/>
      <c r="M131" s="164"/>
      <c r="T131" s="165"/>
      <c r="AT131" s="160" t="s">
        <v>163</v>
      </c>
      <c r="AU131" s="160" t="s">
        <v>87</v>
      </c>
      <c r="AV131" s="13" t="s">
        <v>87</v>
      </c>
      <c r="AW131" s="13" t="s">
        <v>33</v>
      </c>
      <c r="AX131" s="13" t="s">
        <v>85</v>
      </c>
      <c r="AY131" s="160" t="s">
        <v>149</v>
      </c>
    </row>
    <row r="132" spans="2:65" s="1" customFormat="1" ht="16.5" customHeight="1">
      <c r="B132" s="32"/>
      <c r="C132" s="136" t="s">
        <v>171</v>
      </c>
      <c r="D132" s="136" t="s">
        <v>155</v>
      </c>
      <c r="E132" s="137" t="s">
        <v>2253</v>
      </c>
      <c r="F132" s="138" t="s">
        <v>2254</v>
      </c>
      <c r="G132" s="139" t="s">
        <v>298</v>
      </c>
      <c r="H132" s="140">
        <v>179</v>
      </c>
      <c r="I132" s="141"/>
      <c r="J132" s="142">
        <f>ROUND(I132*H132,2)</f>
        <v>0</v>
      </c>
      <c r="K132" s="138" t="s">
        <v>159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349</v>
      </c>
      <c r="AT132" s="147" t="s">
        <v>155</v>
      </c>
      <c r="AU132" s="147" t="s">
        <v>87</v>
      </c>
      <c r="AY132" s="17" t="s">
        <v>149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349</v>
      </c>
      <c r="BM132" s="147" t="s">
        <v>2255</v>
      </c>
    </row>
    <row r="133" spans="2:65" s="1" customFormat="1" ht="10.199999999999999">
      <c r="B133" s="32"/>
      <c r="D133" s="149" t="s">
        <v>162</v>
      </c>
      <c r="F133" s="150" t="s">
        <v>2256</v>
      </c>
      <c r="I133" s="151"/>
      <c r="L133" s="32"/>
      <c r="M133" s="152"/>
      <c r="T133" s="56"/>
      <c r="AT133" s="17" t="s">
        <v>162</v>
      </c>
      <c r="AU133" s="17" t="s">
        <v>87</v>
      </c>
    </row>
    <row r="134" spans="2:65" s="13" customFormat="1" ht="10.199999999999999">
      <c r="B134" s="159"/>
      <c r="D134" s="149" t="s">
        <v>163</v>
      </c>
      <c r="E134" s="160" t="s">
        <v>1</v>
      </c>
      <c r="F134" s="161" t="s">
        <v>2257</v>
      </c>
      <c r="H134" s="162">
        <v>179</v>
      </c>
      <c r="I134" s="163"/>
      <c r="L134" s="159"/>
      <c r="M134" s="164"/>
      <c r="T134" s="165"/>
      <c r="AT134" s="160" t="s">
        <v>163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149</v>
      </c>
    </row>
    <row r="135" spans="2:65" s="1" customFormat="1" ht="16.5" customHeight="1">
      <c r="B135" s="32"/>
      <c r="C135" s="176" t="s">
        <v>148</v>
      </c>
      <c r="D135" s="176" t="s">
        <v>414</v>
      </c>
      <c r="E135" s="177" t="s">
        <v>2258</v>
      </c>
      <c r="F135" s="178" t="s">
        <v>2259</v>
      </c>
      <c r="G135" s="179" t="s">
        <v>298</v>
      </c>
      <c r="H135" s="180">
        <v>179</v>
      </c>
      <c r="I135" s="181"/>
      <c r="J135" s="182">
        <f>ROUND(I135*H135,2)</f>
        <v>0</v>
      </c>
      <c r="K135" s="178" t="s">
        <v>159</v>
      </c>
      <c r="L135" s="183"/>
      <c r="M135" s="184" t="s">
        <v>1</v>
      </c>
      <c r="N135" s="185" t="s">
        <v>42</v>
      </c>
      <c r="P135" s="145">
        <f>O135*H135</f>
        <v>0</v>
      </c>
      <c r="Q135" s="145">
        <v>4.2999999999999999E-4</v>
      </c>
      <c r="R135" s="145">
        <f>Q135*H135</f>
        <v>7.6969999999999997E-2</v>
      </c>
      <c r="S135" s="145">
        <v>0</v>
      </c>
      <c r="T135" s="146">
        <f>S135*H135</f>
        <v>0</v>
      </c>
      <c r="AR135" s="147" t="s">
        <v>470</v>
      </c>
      <c r="AT135" s="147" t="s">
        <v>414</v>
      </c>
      <c r="AU135" s="147" t="s">
        <v>87</v>
      </c>
      <c r="AY135" s="17" t="s">
        <v>149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85</v>
      </c>
      <c r="BK135" s="148">
        <f>ROUND(I135*H135,2)</f>
        <v>0</v>
      </c>
      <c r="BL135" s="17" t="s">
        <v>349</v>
      </c>
      <c r="BM135" s="147" t="s">
        <v>2260</v>
      </c>
    </row>
    <row r="136" spans="2:65" s="1" customFormat="1" ht="10.199999999999999">
      <c r="B136" s="32"/>
      <c r="D136" s="149" t="s">
        <v>162</v>
      </c>
      <c r="F136" s="150" t="s">
        <v>2259</v>
      </c>
      <c r="I136" s="151"/>
      <c r="L136" s="32"/>
      <c r="M136" s="152"/>
      <c r="T136" s="56"/>
      <c r="AT136" s="17" t="s">
        <v>162</v>
      </c>
      <c r="AU136" s="17" t="s">
        <v>87</v>
      </c>
    </row>
    <row r="137" spans="2:65" s="13" customFormat="1" ht="10.199999999999999">
      <c r="B137" s="159"/>
      <c r="D137" s="149" t="s">
        <v>163</v>
      </c>
      <c r="E137" s="160" t="s">
        <v>1</v>
      </c>
      <c r="F137" s="161" t="s">
        <v>2261</v>
      </c>
      <c r="H137" s="162">
        <v>179</v>
      </c>
      <c r="I137" s="163"/>
      <c r="L137" s="159"/>
      <c r="M137" s="164"/>
      <c r="T137" s="165"/>
      <c r="AT137" s="160" t="s">
        <v>163</v>
      </c>
      <c r="AU137" s="160" t="s">
        <v>87</v>
      </c>
      <c r="AV137" s="13" t="s">
        <v>87</v>
      </c>
      <c r="AW137" s="13" t="s">
        <v>33</v>
      </c>
      <c r="AX137" s="13" t="s">
        <v>85</v>
      </c>
      <c r="AY137" s="160" t="s">
        <v>149</v>
      </c>
    </row>
    <row r="138" spans="2:65" s="1" customFormat="1" ht="16.5" customHeight="1">
      <c r="B138" s="32"/>
      <c r="C138" s="136" t="s">
        <v>152</v>
      </c>
      <c r="D138" s="136" t="s">
        <v>155</v>
      </c>
      <c r="E138" s="137" t="s">
        <v>2262</v>
      </c>
      <c r="F138" s="138" t="s">
        <v>2263</v>
      </c>
      <c r="G138" s="139" t="s">
        <v>298</v>
      </c>
      <c r="H138" s="140">
        <v>33</v>
      </c>
      <c r="I138" s="141"/>
      <c r="J138" s="142">
        <f>ROUND(I138*H138,2)</f>
        <v>0</v>
      </c>
      <c r="K138" s="138" t="s">
        <v>159</v>
      </c>
      <c r="L138" s="32"/>
      <c r="M138" s="143" t="s">
        <v>1</v>
      </c>
      <c r="N138" s="144" t="s">
        <v>42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349</v>
      </c>
      <c r="AT138" s="147" t="s">
        <v>155</v>
      </c>
      <c r="AU138" s="147" t="s">
        <v>87</v>
      </c>
      <c r="AY138" s="17" t="s">
        <v>149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85</v>
      </c>
      <c r="BK138" s="148">
        <f>ROUND(I138*H138,2)</f>
        <v>0</v>
      </c>
      <c r="BL138" s="17" t="s">
        <v>349</v>
      </c>
      <c r="BM138" s="147" t="s">
        <v>189</v>
      </c>
    </row>
    <row r="139" spans="2:65" s="1" customFormat="1" ht="10.199999999999999">
      <c r="B139" s="32"/>
      <c r="D139" s="149" t="s">
        <v>162</v>
      </c>
      <c r="F139" s="150" t="s">
        <v>2264</v>
      </c>
      <c r="I139" s="151"/>
      <c r="L139" s="32"/>
      <c r="M139" s="152"/>
      <c r="T139" s="56"/>
      <c r="AT139" s="17" t="s">
        <v>162</v>
      </c>
      <c r="AU139" s="17" t="s">
        <v>87</v>
      </c>
    </row>
    <row r="140" spans="2:65" s="13" customFormat="1" ht="10.199999999999999">
      <c r="B140" s="159"/>
      <c r="D140" s="149" t="s">
        <v>163</v>
      </c>
      <c r="E140" s="160" t="s">
        <v>1</v>
      </c>
      <c r="F140" s="161" t="s">
        <v>2265</v>
      </c>
      <c r="H140" s="162">
        <v>33</v>
      </c>
      <c r="I140" s="163"/>
      <c r="L140" s="159"/>
      <c r="M140" s="164"/>
      <c r="T140" s="165"/>
      <c r="AT140" s="160" t="s">
        <v>163</v>
      </c>
      <c r="AU140" s="160" t="s">
        <v>87</v>
      </c>
      <c r="AV140" s="13" t="s">
        <v>87</v>
      </c>
      <c r="AW140" s="13" t="s">
        <v>33</v>
      </c>
      <c r="AX140" s="13" t="s">
        <v>85</v>
      </c>
      <c r="AY140" s="160" t="s">
        <v>149</v>
      </c>
    </row>
    <row r="141" spans="2:65" s="1" customFormat="1" ht="16.5" customHeight="1">
      <c r="B141" s="32"/>
      <c r="C141" s="176" t="s">
        <v>189</v>
      </c>
      <c r="D141" s="176" t="s">
        <v>414</v>
      </c>
      <c r="E141" s="177" t="s">
        <v>2266</v>
      </c>
      <c r="F141" s="178" t="s">
        <v>1238</v>
      </c>
      <c r="G141" s="179" t="s">
        <v>298</v>
      </c>
      <c r="H141" s="180">
        <v>33</v>
      </c>
      <c r="I141" s="181"/>
      <c r="J141" s="182">
        <f>ROUND(I141*H141,2)</f>
        <v>0</v>
      </c>
      <c r="K141" s="178" t="s">
        <v>159</v>
      </c>
      <c r="L141" s="183"/>
      <c r="M141" s="184" t="s">
        <v>1</v>
      </c>
      <c r="N141" s="185" t="s">
        <v>42</v>
      </c>
      <c r="P141" s="145">
        <f>O141*H141</f>
        <v>0</v>
      </c>
      <c r="Q141" s="145">
        <v>6.8999999999999997E-4</v>
      </c>
      <c r="R141" s="145">
        <f>Q141*H141</f>
        <v>2.2769999999999999E-2</v>
      </c>
      <c r="S141" s="145">
        <v>0</v>
      </c>
      <c r="T141" s="146">
        <f>S141*H141</f>
        <v>0</v>
      </c>
      <c r="AR141" s="147" t="s">
        <v>470</v>
      </c>
      <c r="AT141" s="147" t="s">
        <v>414</v>
      </c>
      <c r="AU141" s="147" t="s">
        <v>87</v>
      </c>
      <c r="AY141" s="17" t="s">
        <v>149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85</v>
      </c>
      <c r="BK141" s="148">
        <f>ROUND(I141*H141,2)</f>
        <v>0</v>
      </c>
      <c r="BL141" s="17" t="s">
        <v>349</v>
      </c>
      <c r="BM141" s="147" t="s">
        <v>200</v>
      </c>
    </row>
    <row r="142" spans="2:65" s="1" customFormat="1" ht="10.199999999999999">
      <c r="B142" s="32"/>
      <c r="D142" s="149" t="s">
        <v>162</v>
      </c>
      <c r="F142" s="150" t="s">
        <v>1238</v>
      </c>
      <c r="I142" s="151"/>
      <c r="L142" s="32"/>
      <c r="M142" s="152"/>
      <c r="T142" s="56"/>
      <c r="AT142" s="17" t="s">
        <v>162</v>
      </c>
      <c r="AU142" s="17" t="s">
        <v>87</v>
      </c>
    </row>
    <row r="143" spans="2:65" s="13" customFormat="1" ht="10.199999999999999">
      <c r="B143" s="159"/>
      <c r="D143" s="149" t="s">
        <v>163</v>
      </c>
      <c r="E143" s="160" t="s">
        <v>1</v>
      </c>
      <c r="F143" s="161" t="s">
        <v>2267</v>
      </c>
      <c r="H143" s="162">
        <v>33</v>
      </c>
      <c r="I143" s="163"/>
      <c r="L143" s="159"/>
      <c r="M143" s="164"/>
      <c r="T143" s="165"/>
      <c r="AT143" s="160" t="s">
        <v>163</v>
      </c>
      <c r="AU143" s="160" t="s">
        <v>87</v>
      </c>
      <c r="AV143" s="13" t="s">
        <v>87</v>
      </c>
      <c r="AW143" s="13" t="s">
        <v>33</v>
      </c>
      <c r="AX143" s="13" t="s">
        <v>85</v>
      </c>
      <c r="AY143" s="160" t="s">
        <v>149</v>
      </c>
    </row>
    <row r="144" spans="2:65" s="11" customFormat="1" ht="25.95" customHeight="1">
      <c r="B144" s="124"/>
      <c r="D144" s="125" t="s">
        <v>76</v>
      </c>
      <c r="E144" s="126" t="s">
        <v>414</v>
      </c>
      <c r="F144" s="126" t="s">
        <v>2268</v>
      </c>
      <c r="I144" s="127"/>
      <c r="J144" s="128">
        <f>BK144</f>
        <v>0</v>
      </c>
      <c r="L144" s="124"/>
      <c r="M144" s="129"/>
      <c r="P144" s="130">
        <f>P145+P233</f>
        <v>0</v>
      </c>
      <c r="R144" s="130">
        <f>R145+R233</f>
        <v>2.6720644</v>
      </c>
      <c r="T144" s="131">
        <f>T145+T233</f>
        <v>0</v>
      </c>
      <c r="AR144" s="125" t="s">
        <v>171</v>
      </c>
      <c r="AT144" s="132" t="s">
        <v>76</v>
      </c>
      <c r="AU144" s="132" t="s">
        <v>77</v>
      </c>
      <c r="AY144" s="125" t="s">
        <v>149</v>
      </c>
      <c r="BK144" s="133">
        <f>BK145+BK233</f>
        <v>0</v>
      </c>
    </row>
    <row r="145" spans="2:65" s="11" customFormat="1" ht="22.8" customHeight="1">
      <c r="B145" s="124"/>
      <c r="D145" s="125" t="s">
        <v>76</v>
      </c>
      <c r="E145" s="134" t="s">
        <v>2269</v>
      </c>
      <c r="F145" s="134" t="s">
        <v>2270</v>
      </c>
      <c r="I145" s="127"/>
      <c r="J145" s="135">
        <f>BK145</f>
        <v>0</v>
      </c>
      <c r="L145" s="124"/>
      <c r="M145" s="129"/>
      <c r="P145" s="130">
        <f>SUM(P146:P232)</f>
        <v>0</v>
      </c>
      <c r="R145" s="130">
        <f>SUM(R146:R232)</f>
        <v>0.70358700000000007</v>
      </c>
      <c r="T145" s="131">
        <f>SUM(T146:T232)</f>
        <v>0</v>
      </c>
      <c r="AR145" s="125" t="s">
        <v>171</v>
      </c>
      <c r="AT145" s="132" t="s">
        <v>76</v>
      </c>
      <c r="AU145" s="132" t="s">
        <v>85</v>
      </c>
      <c r="AY145" s="125" t="s">
        <v>149</v>
      </c>
      <c r="BK145" s="133">
        <f>SUM(BK146:BK232)</f>
        <v>0</v>
      </c>
    </row>
    <row r="146" spans="2:65" s="1" customFormat="1" ht="24.15" customHeight="1">
      <c r="B146" s="32"/>
      <c r="C146" s="136" t="s">
        <v>195</v>
      </c>
      <c r="D146" s="136" t="s">
        <v>155</v>
      </c>
      <c r="E146" s="137" t="s">
        <v>2271</v>
      </c>
      <c r="F146" s="138" t="s">
        <v>2272</v>
      </c>
      <c r="G146" s="139" t="s">
        <v>505</v>
      </c>
      <c r="H146" s="140">
        <v>1</v>
      </c>
      <c r="I146" s="141"/>
      <c r="J146" s="142">
        <f>ROUND(I146*H146,2)</f>
        <v>0</v>
      </c>
      <c r="K146" s="138" t="s">
        <v>159</v>
      </c>
      <c r="L146" s="32"/>
      <c r="M146" s="143" t="s">
        <v>1</v>
      </c>
      <c r="N146" s="144" t="s">
        <v>42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677</v>
      </c>
      <c r="AT146" s="147" t="s">
        <v>155</v>
      </c>
      <c r="AU146" s="147" t="s">
        <v>87</v>
      </c>
      <c r="AY146" s="17" t="s">
        <v>149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85</v>
      </c>
      <c r="BK146" s="148">
        <f>ROUND(I146*H146,2)</f>
        <v>0</v>
      </c>
      <c r="BL146" s="17" t="s">
        <v>677</v>
      </c>
      <c r="BM146" s="147" t="s">
        <v>2273</v>
      </c>
    </row>
    <row r="147" spans="2:65" s="1" customFormat="1" ht="10.199999999999999">
      <c r="B147" s="32"/>
      <c r="D147" s="149" t="s">
        <v>162</v>
      </c>
      <c r="F147" s="150" t="s">
        <v>2274</v>
      </c>
      <c r="I147" s="151"/>
      <c r="L147" s="32"/>
      <c r="M147" s="152"/>
      <c r="T147" s="56"/>
      <c r="AT147" s="17" t="s">
        <v>162</v>
      </c>
      <c r="AU147" s="17" t="s">
        <v>87</v>
      </c>
    </row>
    <row r="148" spans="2:65" s="13" customFormat="1" ht="10.199999999999999">
      <c r="B148" s="159"/>
      <c r="D148" s="149" t="s">
        <v>163</v>
      </c>
      <c r="E148" s="160" t="s">
        <v>1</v>
      </c>
      <c r="F148" s="161" t="s">
        <v>2275</v>
      </c>
      <c r="H148" s="162">
        <v>1</v>
      </c>
      <c r="I148" s="163"/>
      <c r="L148" s="159"/>
      <c r="M148" s="164"/>
      <c r="T148" s="165"/>
      <c r="AT148" s="160" t="s">
        <v>163</v>
      </c>
      <c r="AU148" s="160" t="s">
        <v>87</v>
      </c>
      <c r="AV148" s="13" t="s">
        <v>87</v>
      </c>
      <c r="AW148" s="13" t="s">
        <v>33</v>
      </c>
      <c r="AX148" s="13" t="s">
        <v>85</v>
      </c>
      <c r="AY148" s="160" t="s">
        <v>149</v>
      </c>
    </row>
    <row r="149" spans="2:65" s="12" customFormat="1" ht="10.199999999999999">
      <c r="B149" s="153"/>
      <c r="D149" s="149" t="s">
        <v>163</v>
      </c>
      <c r="E149" s="154" t="s">
        <v>1</v>
      </c>
      <c r="F149" s="155" t="s">
        <v>2276</v>
      </c>
      <c r="H149" s="154" t="s">
        <v>1</v>
      </c>
      <c r="I149" s="156"/>
      <c r="L149" s="153"/>
      <c r="M149" s="157"/>
      <c r="T149" s="158"/>
      <c r="AT149" s="154" t="s">
        <v>163</v>
      </c>
      <c r="AU149" s="154" t="s">
        <v>87</v>
      </c>
      <c r="AV149" s="12" t="s">
        <v>85</v>
      </c>
      <c r="AW149" s="12" t="s">
        <v>33</v>
      </c>
      <c r="AX149" s="12" t="s">
        <v>77</v>
      </c>
      <c r="AY149" s="154" t="s">
        <v>149</v>
      </c>
    </row>
    <row r="150" spans="2:65" s="1" customFormat="1" ht="24.15" customHeight="1">
      <c r="B150" s="32"/>
      <c r="C150" s="176" t="s">
        <v>200</v>
      </c>
      <c r="D150" s="176" t="s">
        <v>414</v>
      </c>
      <c r="E150" s="177" t="s">
        <v>2277</v>
      </c>
      <c r="F150" s="178" t="s">
        <v>2278</v>
      </c>
      <c r="G150" s="179" t="s">
        <v>505</v>
      </c>
      <c r="H150" s="180">
        <v>1</v>
      </c>
      <c r="I150" s="181"/>
      <c r="J150" s="182">
        <f>ROUND(I150*H150,2)</f>
        <v>0</v>
      </c>
      <c r="K150" s="178" t="s">
        <v>159</v>
      </c>
      <c r="L150" s="183"/>
      <c r="M150" s="184" t="s">
        <v>1</v>
      </c>
      <c r="N150" s="185" t="s">
        <v>42</v>
      </c>
      <c r="P150" s="145">
        <f>O150*H150</f>
        <v>0</v>
      </c>
      <c r="Q150" s="145">
        <v>1.4999999999999999E-2</v>
      </c>
      <c r="R150" s="145">
        <f>Q150*H150</f>
        <v>1.4999999999999999E-2</v>
      </c>
      <c r="S150" s="145">
        <v>0</v>
      </c>
      <c r="T150" s="146">
        <f>S150*H150</f>
        <v>0</v>
      </c>
      <c r="AR150" s="147" t="s">
        <v>1058</v>
      </c>
      <c r="AT150" s="147" t="s">
        <v>414</v>
      </c>
      <c r="AU150" s="147" t="s">
        <v>87</v>
      </c>
      <c r="AY150" s="17" t="s">
        <v>149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85</v>
      </c>
      <c r="BK150" s="148">
        <f>ROUND(I150*H150,2)</f>
        <v>0</v>
      </c>
      <c r="BL150" s="17" t="s">
        <v>1058</v>
      </c>
      <c r="BM150" s="147" t="s">
        <v>2279</v>
      </c>
    </row>
    <row r="151" spans="2:65" s="1" customFormat="1" ht="19.2">
      <c r="B151" s="32"/>
      <c r="D151" s="149" t="s">
        <v>162</v>
      </c>
      <c r="F151" s="150" t="s">
        <v>2278</v>
      </c>
      <c r="I151" s="151"/>
      <c r="L151" s="32"/>
      <c r="M151" s="152"/>
      <c r="T151" s="56"/>
      <c r="AT151" s="17" t="s">
        <v>162</v>
      </c>
      <c r="AU151" s="17" t="s">
        <v>87</v>
      </c>
    </row>
    <row r="152" spans="2:65" s="13" customFormat="1" ht="10.199999999999999">
      <c r="B152" s="159"/>
      <c r="D152" s="149" t="s">
        <v>163</v>
      </c>
      <c r="E152" s="160" t="s">
        <v>1</v>
      </c>
      <c r="F152" s="161" t="s">
        <v>880</v>
      </c>
      <c r="H152" s="162">
        <v>1</v>
      </c>
      <c r="I152" s="163"/>
      <c r="L152" s="159"/>
      <c r="M152" s="164"/>
      <c r="T152" s="165"/>
      <c r="AT152" s="160" t="s">
        <v>163</v>
      </c>
      <c r="AU152" s="160" t="s">
        <v>87</v>
      </c>
      <c r="AV152" s="13" t="s">
        <v>87</v>
      </c>
      <c r="AW152" s="13" t="s">
        <v>33</v>
      </c>
      <c r="AX152" s="13" t="s">
        <v>85</v>
      </c>
      <c r="AY152" s="160" t="s">
        <v>149</v>
      </c>
    </row>
    <row r="153" spans="2:65" s="12" customFormat="1" ht="10.199999999999999">
      <c r="B153" s="153"/>
      <c r="D153" s="149" t="s">
        <v>163</v>
      </c>
      <c r="E153" s="154" t="s">
        <v>1</v>
      </c>
      <c r="F153" s="155" t="s">
        <v>2280</v>
      </c>
      <c r="H153" s="154" t="s">
        <v>1</v>
      </c>
      <c r="I153" s="156"/>
      <c r="L153" s="153"/>
      <c r="M153" s="157"/>
      <c r="T153" s="158"/>
      <c r="AT153" s="154" t="s">
        <v>163</v>
      </c>
      <c r="AU153" s="154" t="s">
        <v>87</v>
      </c>
      <c r="AV153" s="12" t="s">
        <v>85</v>
      </c>
      <c r="AW153" s="12" t="s">
        <v>33</v>
      </c>
      <c r="AX153" s="12" t="s">
        <v>77</v>
      </c>
      <c r="AY153" s="154" t="s">
        <v>149</v>
      </c>
    </row>
    <row r="154" spans="2:65" s="1" customFormat="1" ht="16.5" customHeight="1">
      <c r="B154" s="32"/>
      <c r="C154" s="136" t="s">
        <v>209</v>
      </c>
      <c r="D154" s="136" t="s">
        <v>155</v>
      </c>
      <c r="E154" s="137" t="s">
        <v>2281</v>
      </c>
      <c r="F154" s="138" t="s">
        <v>2282</v>
      </c>
      <c r="G154" s="139" t="s">
        <v>505</v>
      </c>
      <c r="H154" s="140">
        <v>3</v>
      </c>
      <c r="I154" s="141"/>
      <c r="J154" s="142">
        <f>ROUND(I154*H154,2)</f>
        <v>0</v>
      </c>
      <c r="K154" s="138" t="s">
        <v>159</v>
      </c>
      <c r="L154" s="32"/>
      <c r="M154" s="143" t="s">
        <v>1</v>
      </c>
      <c r="N154" s="144" t="s">
        <v>42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677</v>
      </c>
      <c r="AT154" s="147" t="s">
        <v>155</v>
      </c>
      <c r="AU154" s="147" t="s">
        <v>87</v>
      </c>
      <c r="AY154" s="17" t="s">
        <v>149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85</v>
      </c>
      <c r="BK154" s="148">
        <f>ROUND(I154*H154,2)</f>
        <v>0</v>
      </c>
      <c r="BL154" s="17" t="s">
        <v>677</v>
      </c>
      <c r="BM154" s="147" t="s">
        <v>216</v>
      </c>
    </row>
    <row r="155" spans="2:65" s="1" customFormat="1" ht="10.199999999999999">
      <c r="B155" s="32"/>
      <c r="D155" s="149" t="s">
        <v>162</v>
      </c>
      <c r="F155" s="150" t="s">
        <v>2282</v>
      </c>
      <c r="I155" s="151"/>
      <c r="L155" s="32"/>
      <c r="M155" s="152"/>
      <c r="T155" s="56"/>
      <c r="AT155" s="17" t="s">
        <v>162</v>
      </c>
      <c r="AU155" s="17" t="s">
        <v>87</v>
      </c>
    </row>
    <row r="156" spans="2:65" s="13" customFormat="1" ht="10.199999999999999">
      <c r="B156" s="159"/>
      <c r="D156" s="149" t="s">
        <v>163</v>
      </c>
      <c r="E156" s="160" t="s">
        <v>1</v>
      </c>
      <c r="F156" s="161" t="s">
        <v>2283</v>
      </c>
      <c r="H156" s="162">
        <v>3</v>
      </c>
      <c r="I156" s="163"/>
      <c r="L156" s="159"/>
      <c r="M156" s="164"/>
      <c r="T156" s="165"/>
      <c r="AT156" s="160" t="s">
        <v>163</v>
      </c>
      <c r="AU156" s="160" t="s">
        <v>87</v>
      </c>
      <c r="AV156" s="13" t="s">
        <v>87</v>
      </c>
      <c r="AW156" s="13" t="s">
        <v>33</v>
      </c>
      <c r="AX156" s="13" t="s">
        <v>85</v>
      </c>
      <c r="AY156" s="160" t="s">
        <v>149</v>
      </c>
    </row>
    <row r="157" spans="2:65" s="1" customFormat="1" ht="16.5" customHeight="1">
      <c r="B157" s="32"/>
      <c r="C157" s="176" t="s">
        <v>216</v>
      </c>
      <c r="D157" s="176" t="s">
        <v>414</v>
      </c>
      <c r="E157" s="177" t="s">
        <v>2284</v>
      </c>
      <c r="F157" s="178" t="s">
        <v>2285</v>
      </c>
      <c r="G157" s="179" t="s">
        <v>505</v>
      </c>
      <c r="H157" s="180">
        <v>3</v>
      </c>
      <c r="I157" s="181"/>
      <c r="J157" s="182">
        <f>ROUND(I157*H157,2)</f>
        <v>0</v>
      </c>
      <c r="K157" s="178" t="s">
        <v>159</v>
      </c>
      <c r="L157" s="183"/>
      <c r="M157" s="184" t="s">
        <v>1</v>
      </c>
      <c r="N157" s="185" t="s">
        <v>42</v>
      </c>
      <c r="P157" s="145">
        <f>O157*H157</f>
        <v>0</v>
      </c>
      <c r="Q157" s="145">
        <v>1.0999999999999999E-2</v>
      </c>
      <c r="R157" s="145">
        <f>Q157*H157</f>
        <v>3.3000000000000002E-2</v>
      </c>
      <c r="S157" s="145">
        <v>0</v>
      </c>
      <c r="T157" s="146">
        <f>S157*H157</f>
        <v>0</v>
      </c>
      <c r="AR157" s="147" t="s">
        <v>2286</v>
      </c>
      <c r="AT157" s="147" t="s">
        <v>414</v>
      </c>
      <c r="AU157" s="147" t="s">
        <v>87</v>
      </c>
      <c r="AY157" s="17" t="s">
        <v>149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85</v>
      </c>
      <c r="BK157" s="148">
        <f>ROUND(I157*H157,2)</f>
        <v>0</v>
      </c>
      <c r="BL157" s="17" t="s">
        <v>677</v>
      </c>
      <c r="BM157" s="147" t="s">
        <v>228</v>
      </c>
    </row>
    <row r="158" spans="2:65" s="1" customFormat="1" ht="10.199999999999999">
      <c r="B158" s="32"/>
      <c r="D158" s="149" t="s">
        <v>162</v>
      </c>
      <c r="F158" s="150" t="s">
        <v>2285</v>
      </c>
      <c r="I158" s="151"/>
      <c r="L158" s="32"/>
      <c r="M158" s="152"/>
      <c r="T158" s="56"/>
      <c r="AT158" s="17" t="s">
        <v>162</v>
      </c>
      <c r="AU158" s="17" t="s">
        <v>87</v>
      </c>
    </row>
    <row r="159" spans="2:65" s="13" customFormat="1" ht="10.199999999999999">
      <c r="B159" s="159"/>
      <c r="D159" s="149" t="s">
        <v>163</v>
      </c>
      <c r="E159" s="160" t="s">
        <v>1</v>
      </c>
      <c r="F159" s="161" t="s">
        <v>2287</v>
      </c>
      <c r="H159" s="162">
        <v>3</v>
      </c>
      <c r="I159" s="163"/>
      <c r="L159" s="159"/>
      <c r="M159" s="164"/>
      <c r="T159" s="165"/>
      <c r="AT159" s="160" t="s">
        <v>163</v>
      </c>
      <c r="AU159" s="160" t="s">
        <v>87</v>
      </c>
      <c r="AV159" s="13" t="s">
        <v>87</v>
      </c>
      <c r="AW159" s="13" t="s">
        <v>33</v>
      </c>
      <c r="AX159" s="13" t="s">
        <v>85</v>
      </c>
      <c r="AY159" s="160" t="s">
        <v>149</v>
      </c>
    </row>
    <row r="160" spans="2:65" s="1" customFormat="1" ht="16.5" customHeight="1">
      <c r="B160" s="32"/>
      <c r="C160" s="136" t="s">
        <v>222</v>
      </c>
      <c r="D160" s="136" t="s">
        <v>155</v>
      </c>
      <c r="E160" s="137" t="s">
        <v>2288</v>
      </c>
      <c r="F160" s="138" t="s">
        <v>2289</v>
      </c>
      <c r="G160" s="139" t="s">
        <v>505</v>
      </c>
      <c r="H160" s="140">
        <v>3</v>
      </c>
      <c r="I160" s="141"/>
      <c r="J160" s="142">
        <f>ROUND(I160*H160,2)</f>
        <v>0</v>
      </c>
      <c r="K160" s="138" t="s">
        <v>159</v>
      </c>
      <c r="L160" s="32"/>
      <c r="M160" s="143" t="s">
        <v>1</v>
      </c>
      <c r="N160" s="144" t="s">
        <v>42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677</v>
      </c>
      <c r="AT160" s="147" t="s">
        <v>155</v>
      </c>
      <c r="AU160" s="147" t="s">
        <v>87</v>
      </c>
      <c r="AY160" s="17" t="s">
        <v>149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85</v>
      </c>
      <c r="BK160" s="148">
        <f>ROUND(I160*H160,2)</f>
        <v>0</v>
      </c>
      <c r="BL160" s="17" t="s">
        <v>677</v>
      </c>
      <c r="BM160" s="147" t="s">
        <v>242</v>
      </c>
    </row>
    <row r="161" spans="2:65" s="1" customFormat="1" ht="10.199999999999999">
      <c r="B161" s="32"/>
      <c r="D161" s="149" t="s">
        <v>162</v>
      </c>
      <c r="F161" s="150" t="s">
        <v>2290</v>
      </c>
      <c r="I161" s="151"/>
      <c r="L161" s="32"/>
      <c r="M161" s="152"/>
      <c r="T161" s="56"/>
      <c r="AT161" s="17" t="s">
        <v>162</v>
      </c>
      <c r="AU161" s="17" t="s">
        <v>87</v>
      </c>
    </row>
    <row r="162" spans="2:65" s="13" customFormat="1" ht="10.199999999999999">
      <c r="B162" s="159"/>
      <c r="D162" s="149" t="s">
        <v>163</v>
      </c>
      <c r="E162" s="160" t="s">
        <v>1</v>
      </c>
      <c r="F162" s="161" t="s">
        <v>2291</v>
      </c>
      <c r="H162" s="162">
        <v>3</v>
      </c>
      <c r="I162" s="163"/>
      <c r="L162" s="159"/>
      <c r="M162" s="164"/>
      <c r="T162" s="165"/>
      <c r="AT162" s="160" t="s">
        <v>163</v>
      </c>
      <c r="AU162" s="160" t="s">
        <v>87</v>
      </c>
      <c r="AV162" s="13" t="s">
        <v>87</v>
      </c>
      <c r="AW162" s="13" t="s">
        <v>33</v>
      </c>
      <c r="AX162" s="13" t="s">
        <v>85</v>
      </c>
      <c r="AY162" s="160" t="s">
        <v>149</v>
      </c>
    </row>
    <row r="163" spans="2:65" s="1" customFormat="1" ht="16.5" customHeight="1">
      <c r="B163" s="32"/>
      <c r="C163" s="176" t="s">
        <v>228</v>
      </c>
      <c r="D163" s="176" t="s">
        <v>414</v>
      </c>
      <c r="E163" s="177" t="s">
        <v>2292</v>
      </c>
      <c r="F163" s="178" t="s">
        <v>2293</v>
      </c>
      <c r="G163" s="179" t="s">
        <v>505</v>
      </c>
      <c r="H163" s="180">
        <v>3</v>
      </c>
      <c r="I163" s="181"/>
      <c r="J163" s="182">
        <f>ROUND(I163*H163,2)</f>
        <v>0</v>
      </c>
      <c r="K163" s="178" t="s">
        <v>159</v>
      </c>
      <c r="L163" s="183"/>
      <c r="M163" s="184" t="s">
        <v>1</v>
      </c>
      <c r="N163" s="185" t="s">
        <v>42</v>
      </c>
      <c r="P163" s="145">
        <f>O163*H163</f>
        <v>0</v>
      </c>
      <c r="Q163" s="145">
        <v>5.1999999999999998E-2</v>
      </c>
      <c r="R163" s="145">
        <f>Q163*H163</f>
        <v>0.156</v>
      </c>
      <c r="S163" s="145">
        <v>0</v>
      </c>
      <c r="T163" s="146">
        <f>S163*H163</f>
        <v>0</v>
      </c>
      <c r="AR163" s="147" t="s">
        <v>2286</v>
      </c>
      <c r="AT163" s="147" t="s">
        <v>414</v>
      </c>
      <c r="AU163" s="147" t="s">
        <v>87</v>
      </c>
      <c r="AY163" s="17" t="s">
        <v>149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85</v>
      </c>
      <c r="BK163" s="148">
        <f>ROUND(I163*H163,2)</f>
        <v>0</v>
      </c>
      <c r="BL163" s="17" t="s">
        <v>677</v>
      </c>
      <c r="BM163" s="147" t="s">
        <v>2294</v>
      </c>
    </row>
    <row r="164" spans="2:65" s="1" customFormat="1" ht="10.199999999999999">
      <c r="B164" s="32"/>
      <c r="D164" s="149" t="s">
        <v>162</v>
      </c>
      <c r="F164" s="150" t="s">
        <v>2293</v>
      </c>
      <c r="I164" s="151"/>
      <c r="L164" s="32"/>
      <c r="M164" s="152"/>
      <c r="T164" s="56"/>
      <c r="AT164" s="17" t="s">
        <v>162</v>
      </c>
      <c r="AU164" s="17" t="s">
        <v>87</v>
      </c>
    </row>
    <row r="165" spans="2:65" s="13" customFormat="1" ht="10.199999999999999">
      <c r="B165" s="159"/>
      <c r="D165" s="149" t="s">
        <v>163</v>
      </c>
      <c r="E165" s="160" t="s">
        <v>1</v>
      </c>
      <c r="F165" s="161" t="s">
        <v>2295</v>
      </c>
      <c r="H165" s="162">
        <v>3</v>
      </c>
      <c r="I165" s="163"/>
      <c r="L165" s="159"/>
      <c r="M165" s="164"/>
      <c r="T165" s="165"/>
      <c r="AT165" s="160" t="s">
        <v>163</v>
      </c>
      <c r="AU165" s="160" t="s">
        <v>87</v>
      </c>
      <c r="AV165" s="13" t="s">
        <v>87</v>
      </c>
      <c r="AW165" s="13" t="s">
        <v>33</v>
      </c>
      <c r="AX165" s="13" t="s">
        <v>85</v>
      </c>
      <c r="AY165" s="160" t="s">
        <v>149</v>
      </c>
    </row>
    <row r="166" spans="2:65" s="1" customFormat="1" ht="16.5" customHeight="1">
      <c r="B166" s="32"/>
      <c r="C166" s="136" t="s">
        <v>235</v>
      </c>
      <c r="D166" s="136" t="s">
        <v>155</v>
      </c>
      <c r="E166" s="137" t="s">
        <v>2296</v>
      </c>
      <c r="F166" s="138" t="s">
        <v>2297</v>
      </c>
      <c r="G166" s="139" t="s">
        <v>505</v>
      </c>
      <c r="H166" s="140">
        <v>3</v>
      </c>
      <c r="I166" s="141"/>
      <c r="J166" s="142">
        <f>ROUND(I166*H166,2)</f>
        <v>0</v>
      </c>
      <c r="K166" s="138" t="s">
        <v>159</v>
      </c>
      <c r="L166" s="32"/>
      <c r="M166" s="143" t="s">
        <v>1</v>
      </c>
      <c r="N166" s="144" t="s">
        <v>42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677</v>
      </c>
      <c r="AT166" s="147" t="s">
        <v>155</v>
      </c>
      <c r="AU166" s="147" t="s">
        <v>87</v>
      </c>
      <c r="AY166" s="17" t="s">
        <v>149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85</v>
      </c>
      <c r="BK166" s="148">
        <f>ROUND(I166*H166,2)</f>
        <v>0</v>
      </c>
      <c r="BL166" s="17" t="s">
        <v>677</v>
      </c>
      <c r="BM166" s="147" t="s">
        <v>406</v>
      </c>
    </row>
    <row r="167" spans="2:65" s="1" customFormat="1" ht="10.199999999999999">
      <c r="B167" s="32"/>
      <c r="D167" s="149" t="s">
        <v>162</v>
      </c>
      <c r="F167" s="150" t="s">
        <v>2297</v>
      </c>
      <c r="I167" s="151"/>
      <c r="L167" s="32"/>
      <c r="M167" s="152"/>
      <c r="T167" s="56"/>
      <c r="AT167" s="17" t="s">
        <v>162</v>
      </c>
      <c r="AU167" s="17" t="s">
        <v>87</v>
      </c>
    </row>
    <row r="168" spans="2:65" s="13" customFormat="1" ht="10.199999999999999">
      <c r="B168" s="159"/>
      <c r="D168" s="149" t="s">
        <v>163</v>
      </c>
      <c r="E168" s="160" t="s">
        <v>1</v>
      </c>
      <c r="F168" s="161" t="s">
        <v>2298</v>
      </c>
      <c r="H168" s="162">
        <v>3</v>
      </c>
      <c r="I168" s="163"/>
      <c r="L168" s="159"/>
      <c r="M168" s="164"/>
      <c r="T168" s="165"/>
      <c r="AT168" s="160" t="s">
        <v>163</v>
      </c>
      <c r="AU168" s="160" t="s">
        <v>87</v>
      </c>
      <c r="AV168" s="13" t="s">
        <v>87</v>
      </c>
      <c r="AW168" s="13" t="s">
        <v>33</v>
      </c>
      <c r="AX168" s="13" t="s">
        <v>85</v>
      </c>
      <c r="AY168" s="160" t="s">
        <v>149</v>
      </c>
    </row>
    <row r="169" spans="2:65" s="1" customFormat="1" ht="16.5" customHeight="1">
      <c r="B169" s="32"/>
      <c r="C169" s="176" t="s">
        <v>242</v>
      </c>
      <c r="D169" s="176" t="s">
        <v>414</v>
      </c>
      <c r="E169" s="177" t="s">
        <v>2299</v>
      </c>
      <c r="F169" s="178" t="s">
        <v>2300</v>
      </c>
      <c r="G169" s="179" t="s">
        <v>505</v>
      </c>
      <c r="H169" s="180">
        <v>3</v>
      </c>
      <c r="I169" s="181"/>
      <c r="J169" s="182">
        <f>ROUND(I169*H169,2)</f>
        <v>0</v>
      </c>
      <c r="K169" s="178" t="s">
        <v>1</v>
      </c>
      <c r="L169" s="183"/>
      <c r="M169" s="184" t="s">
        <v>1</v>
      </c>
      <c r="N169" s="185" t="s">
        <v>42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2286</v>
      </c>
      <c r="AT169" s="147" t="s">
        <v>414</v>
      </c>
      <c r="AU169" s="147" t="s">
        <v>87</v>
      </c>
      <c r="AY169" s="17" t="s">
        <v>149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85</v>
      </c>
      <c r="BK169" s="148">
        <f>ROUND(I169*H169,2)</f>
        <v>0</v>
      </c>
      <c r="BL169" s="17" t="s">
        <v>677</v>
      </c>
      <c r="BM169" s="147" t="s">
        <v>2301</v>
      </c>
    </row>
    <row r="170" spans="2:65" s="1" customFormat="1" ht="10.199999999999999">
      <c r="B170" s="32"/>
      <c r="D170" s="149" t="s">
        <v>162</v>
      </c>
      <c r="F170" s="150" t="s">
        <v>2300</v>
      </c>
      <c r="I170" s="151"/>
      <c r="L170" s="32"/>
      <c r="M170" s="152"/>
      <c r="T170" s="56"/>
      <c r="AT170" s="17" t="s">
        <v>162</v>
      </c>
      <c r="AU170" s="17" t="s">
        <v>87</v>
      </c>
    </row>
    <row r="171" spans="2:65" s="13" customFormat="1" ht="10.199999999999999">
      <c r="B171" s="159"/>
      <c r="D171" s="149" t="s">
        <v>163</v>
      </c>
      <c r="E171" s="160" t="s">
        <v>1</v>
      </c>
      <c r="F171" s="161" t="s">
        <v>2295</v>
      </c>
      <c r="H171" s="162">
        <v>3</v>
      </c>
      <c r="I171" s="163"/>
      <c r="L171" s="159"/>
      <c r="M171" s="164"/>
      <c r="T171" s="165"/>
      <c r="AT171" s="160" t="s">
        <v>163</v>
      </c>
      <c r="AU171" s="160" t="s">
        <v>87</v>
      </c>
      <c r="AV171" s="13" t="s">
        <v>87</v>
      </c>
      <c r="AW171" s="13" t="s">
        <v>33</v>
      </c>
      <c r="AX171" s="13" t="s">
        <v>85</v>
      </c>
      <c r="AY171" s="160" t="s">
        <v>149</v>
      </c>
    </row>
    <row r="172" spans="2:65" s="1" customFormat="1" ht="24.15" customHeight="1">
      <c r="B172" s="32"/>
      <c r="C172" s="136" t="s">
        <v>8</v>
      </c>
      <c r="D172" s="136" t="s">
        <v>155</v>
      </c>
      <c r="E172" s="137" t="s">
        <v>2302</v>
      </c>
      <c r="F172" s="138" t="s">
        <v>2303</v>
      </c>
      <c r="G172" s="139" t="s">
        <v>298</v>
      </c>
      <c r="H172" s="140">
        <v>102</v>
      </c>
      <c r="I172" s="141"/>
      <c r="J172" s="142">
        <f>ROUND(I172*H172,2)</f>
        <v>0</v>
      </c>
      <c r="K172" s="138" t="s">
        <v>159</v>
      </c>
      <c r="L172" s="32"/>
      <c r="M172" s="143" t="s">
        <v>1</v>
      </c>
      <c r="N172" s="144" t="s">
        <v>42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677</v>
      </c>
      <c r="AT172" s="147" t="s">
        <v>155</v>
      </c>
      <c r="AU172" s="147" t="s">
        <v>87</v>
      </c>
      <c r="AY172" s="17" t="s">
        <v>149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85</v>
      </c>
      <c r="BK172" s="148">
        <f>ROUND(I172*H172,2)</f>
        <v>0</v>
      </c>
      <c r="BL172" s="17" t="s">
        <v>677</v>
      </c>
      <c r="BM172" s="147" t="s">
        <v>447</v>
      </c>
    </row>
    <row r="173" spans="2:65" s="1" customFormat="1" ht="19.2">
      <c r="B173" s="32"/>
      <c r="D173" s="149" t="s">
        <v>162</v>
      </c>
      <c r="F173" s="150" t="s">
        <v>2304</v>
      </c>
      <c r="I173" s="151"/>
      <c r="L173" s="32"/>
      <c r="M173" s="152"/>
      <c r="T173" s="56"/>
      <c r="AT173" s="17" t="s">
        <v>162</v>
      </c>
      <c r="AU173" s="17" t="s">
        <v>87</v>
      </c>
    </row>
    <row r="174" spans="2:65" s="13" customFormat="1" ht="10.199999999999999">
      <c r="B174" s="159"/>
      <c r="D174" s="149" t="s">
        <v>163</v>
      </c>
      <c r="E174" s="160" t="s">
        <v>1</v>
      </c>
      <c r="F174" s="161" t="s">
        <v>2305</v>
      </c>
      <c r="H174" s="162">
        <v>102</v>
      </c>
      <c r="I174" s="163"/>
      <c r="L174" s="159"/>
      <c r="M174" s="164"/>
      <c r="T174" s="165"/>
      <c r="AT174" s="160" t="s">
        <v>163</v>
      </c>
      <c r="AU174" s="160" t="s">
        <v>87</v>
      </c>
      <c r="AV174" s="13" t="s">
        <v>87</v>
      </c>
      <c r="AW174" s="13" t="s">
        <v>33</v>
      </c>
      <c r="AX174" s="13" t="s">
        <v>85</v>
      </c>
      <c r="AY174" s="160" t="s">
        <v>149</v>
      </c>
    </row>
    <row r="175" spans="2:65" s="12" customFormat="1" ht="10.199999999999999">
      <c r="B175" s="153"/>
      <c r="D175" s="149" t="s">
        <v>163</v>
      </c>
      <c r="E175" s="154" t="s">
        <v>1</v>
      </c>
      <c r="F175" s="155" t="s">
        <v>2306</v>
      </c>
      <c r="H175" s="154" t="s">
        <v>1</v>
      </c>
      <c r="I175" s="156"/>
      <c r="L175" s="153"/>
      <c r="M175" s="157"/>
      <c r="T175" s="158"/>
      <c r="AT175" s="154" t="s">
        <v>163</v>
      </c>
      <c r="AU175" s="154" t="s">
        <v>87</v>
      </c>
      <c r="AV175" s="12" t="s">
        <v>85</v>
      </c>
      <c r="AW175" s="12" t="s">
        <v>33</v>
      </c>
      <c r="AX175" s="12" t="s">
        <v>77</v>
      </c>
      <c r="AY175" s="154" t="s">
        <v>149</v>
      </c>
    </row>
    <row r="176" spans="2:65" s="1" customFormat="1" ht="16.5" customHeight="1">
      <c r="B176" s="32"/>
      <c r="C176" s="176" t="s">
        <v>349</v>
      </c>
      <c r="D176" s="176" t="s">
        <v>414</v>
      </c>
      <c r="E176" s="177" t="s">
        <v>2307</v>
      </c>
      <c r="F176" s="178" t="s">
        <v>2308</v>
      </c>
      <c r="G176" s="179" t="s">
        <v>505</v>
      </c>
      <c r="H176" s="180">
        <v>3</v>
      </c>
      <c r="I176" s="181"/>
      <c r="J176" s="182">
        <f>ROUND(I176*H176,2)</f>
        <v>0</v>
      </c>
      <c r="K176" s="178" t="s">
        <v>1</v>
      </c>
      <c r="L176" s="183"/>
      <c r="M176" s="184" t="s">
        <v>1</v>
      </c>
      <c r="N176" s="185" t="s">
        <v>42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2286</v>
      </c>
      <c r="AT176" s="147" t="s">
        <v>414</v>
      </c>
      <c r="AU176" s="147" t="s">
        <v>87</v>
      </c>
      <c r="AY176" s="17" t="s">
        <v>149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85</v>
      </c>
      <c r="BK176" s="148">
        <f>ROUND(I176*H176,2)</f>
        <v>0</v>
      </c>
      <c r="BL176" s="17" t="s">
        <v>677</v>
      </c>
      <c r="BM176" s="147" t="s">
        <v>458</v>
      </c>
    </row>
    <row r="177" spans="2:65" s="1" customFormat="1" ht="10.199999999999999">
      <c r="B177" s="32"/>
      <c r="D177" s="149" t="s">
        <v>162</v>
      </c>
      <c r="F177" s="150" t="s">
        <v>2308</v>
      </c>
      <c r="I177" s="151"/>
      <c r="L177" s="32"/>
      <c r="M177" s="152"/>
      <c r="T177" s="56"/>
      <c r="AT177" s="17" t="s">
        <v>162</v>
      </c>
      <c r="AU177" s="17" t="s">
        <v>87</v>
      </c>
    </row>
    <row r="178" spans="2:65" s="13" customFormat="1" ht="10.199999999999999">
      <c r="B178" s="159"/>
      <c r="D178" s="149" t="s">
        <v>163</v>
      </c>
      <c r="E178" s="160" t="s">
        <v>1</v>
      </c>
      <c r="F178" s="161" t="s">
        <v>2309</v>
      </c>
      <c r="H178" s="162">
        <v>3</v>
      </c>
      <c r="I178" s="163"/>
      <c r="L178" s="159"/>
      <c r="M178" s="164"/>
      <c r="T178" s="165"/>
      <c r="AT178" s="160" t="s">
        <v>163</v>
      </c>
      <c r="AU178" s="160" t="s">
        <v>87</v>
      </c>
      <c r="AV178" s="13" t="s">
        <v>87</v>
      </c>
      <c r="AW178" s="13" t="s">
        <v>33</v>
      </c>
      <c r="AX178" s="13" t="s">
        <v>85</v>
      </c>
      <c r="AY178" s="160" t="s">
        <v>149</v>
      </c>
    </row>
    <row r="179" spans="2:65" s="1" customFormat="1" ht="16.5" customHeight="1">
      <c r="B179" s="32"/>
      <c r="C179" s="176" t="s">
        <v>356</v>
      </c>
      <c r="D179" s="176" t="s">
        <v>414</v>
      </c>
      <c r="E179" s="177" t="s">
        <v>2310</v>
      </c>
      <c r="F179" s="178" t="s">
        <v>2311</v>
      </c>
      <c r="G179" s="179" t="s">
        <v>485</v>
      </c>
      <c r="H179" s="180">
        <v>102</v>
      </c>
      <c r="I179" s="181"/>
      <c r="J179" s="182">
        <f>ROUND(I179*H179,2)</f>
        <v>0</v>
      </c>
      <c r="K179" s="178" t="s">
        <v>159</v>
      </c>
      <c r="L179" s="183"/>
      <c r="M179" s="184" t="s">
        <v>1</v>
      </c>
      <c r="N179" s="185" t="s">
        <v>42</v>
      </c>
      <c r="P179" s="145">
        <f>O179*H179</f>
        <v>0</v>
      </c>
      <c r="Q179" s="145">
        <v>1E-3</v>
      </c>
      <c r="R179" s="145">
        <f>Q179*H179</f>
        <v>0.10200000000000001</v>
      </c>
      <c r="S179" s="145">
        <v>0</v>
      </c>
      <c r="T179" s="146">
        <f>S179*H179</f>
        <v>0</v>
      </c>
      <c r="AR179" s="147" t="s">
        <v>2286</v>
      </c>
      <c r="AT179" s="147" t="s">
        <v>414</v>
      </c>
      <c r="AU179" s="147" t="s">
        <v>87</v>
      </c>
      <c r="AY179" s="17" t="s">
        <v>149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85</v>
      </c>
      <c r="BK179" s="148">
        <f>ROUND(I179*H179,2)</f>
        <v>0</v>
      </c>
      <c r="BL179" s="17" t="s">
        <v>677</v>
      </c>
      <c r="BM179" s="147" t="s">
        <v>470</v>
      </c>
    </row>
    <row r="180" spans="2:65" s="1" customFormat="1" ht="10.199999999999999">
      <c r="B180" s="32"/>
      <c r="D180" s="149" t="s">
        <v>162</v>
      </c>
      <c r="F180" s="150" t="s">
        <v>2311</v>
      </c>
      <c r="I180" s="151"/>
      <c r="L180" s="32"/>
      <c r="M180" s="152"/>
      <c r="T180" s="56"/>
      <c r="AT180" s="17" t="s">
        <v>162</v>
      </c>
      <c r="AU180" s="17" t="s">
        <v>87</v>
      </c>
    </row>
    <row r="181" spans="2:65" s="13" customFormat="1" ht="10.199999999999999">
      <c r="B181" s="159"/>
      <c r="D181" s="149" t="s">
        <v>163</v>
      </c>
      <c r="E181" s="160" t="s">
        <v>1</v>
      </c>
      <c r="F181" s="161" t="s">
        <v>2312</v>
      </c>
      <c r="H181" s="162">
        <v>102</v>
      </c>
      <c r="I181" s="163"/>
      <c r="L181" s="159"/>
      <c r="M181" s="164"/>
      <c r="T181" s="165"/>
      <c r="AT181" s="160" t="s">
        <v>163</v>
      </c>
      <c r="AU181" s="160" t="s">
        <v>87</v>
      </c>
      <c r="AV181" s="13" t="s">
        <v>87</v>
      </c>
      <c r="AW181" s="13" t="s">
        <v>33</v>
      </c>
      <c r="AX181" s="13" t="s">
        <v>85</v>
      </c>
      <c r="AY181" s="160" t="s">
        <v>149</v>
      </c>
    </row>
    <row r="182" spans="2:65" s="1" customFormat="1" ht="21.75" customHeight="1">
      <c r="B182" s="32"/>
      <c r="C182" s="136" t="s">
        <v>362</v>
      </c>
      <c r="D182" s="136" t="s">
        <v>155</v>
      </c>
      <c r="E182" s="137" t="s">
        <v>2313</v>
      </c>
      <c r="F182" s="138" t="s">
        <v>2314</v>
      </c>
      <c r="G182" s="139" t="s">
        <v>298</v>
      </c>
      <c r="H182" s="140">
        <v>25</v>
      </c>
      <c r="I182" s="141"/>
      <c r="J182" s="142">
        <f>ROUND(I182*H182,2)</f>
        <v>0</v>
      </c>
      <c r="K182" s="138" t="s">
        <v>159</v>
      </c>
      <c r="L182" s="32"/>
      <c r="M182" s="143" t="s">
        <v>1</v>
      </c>
      <c r="N182" s="144" t="s">
        <v>42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677</v>
      </c>
      <c r="AT182" s="147" t="s">
        <v>155</v>
      </c>
      <c r="AU182" s="147" t="s">
        <v>87</v>
      </c>
      <c r="AY182" s="17" t="s">
        <v>149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85</v>
      </c>
      <c r="BK182" s="148">
        <f>ROUND(I182*H182,2)</f>
        <v>0</v>
      </c>
      <c r="BL182" s="17" t="s">
        <v>677</v>
      </c>
      <c r="BM182" s="147" t="s">
        <v>2315</v>
      </c>
    </row>
    <row r="183" spans="2:65" s="1" customFormat="1" ht="19.2">
      <c r="B183" s="32"/>
      <c r="D183" s="149" t="s">
        <v>162</v>
      </c>
      <c r="F183" s="150" t="s">
        <v>2316</v>
      </c>
      <c r="I183" s="151"/>
      <c r="L183" s="32"/>
      <c r="M183" s="152"/>
      <c r="T183" s="56"/>
      <c r="AT183" s="17" t="s">
        <v>162</v>
      </c>
      <c r="AU183" s="17" t="s">
        <v>87</v>
      </c>
    </row>
    <row r="184" spans="2:65" s="13" customFormat="1" ht="10.199999999999999">
      <c r="B184" s="159"/>
      <c r="D184" s="149" t="s">
        <v>163</v>
      </c>
      <c r="E184" s="160" t="s">
        <v>1</v>
      </c>
      <c r="F184" s="161" t="s">
        <v>2317</v>
      </c>
      <c r="H184" s="162">
        <v>25</v>
      </c>
      <c r="I184" s="163"/>
      <c r="L184" s="159"/>
      <c r="M184" s="164"/>
      <c r="T184" s="165"/>
      <c r="AT184" s="160" t="s">
        <v>163</v>
      </c>
      <c r="AU184" s="160" t="s">
        <v>87</v>
      </c>
      <c r="AV184" s="13" t="s">
        <v>87</v>
      </c>
      <c r="AW184" s="13" t="s">
        <v>33</v>
      </c>
      <c r="AX184" s="13" t="s">
        <v>85</v>
      </c>
      <c r="AY184" s="160" t="s">
        <v>149</v>
      </c>
    </row>
    <row r="185" spans="2:65" s="1" customFormat="1" ht="16.5" customHeight="1">
      <c r="B185" s="32"/>
      <c r="C185" s="176" t="s">
        <v>368</v>
      </c>
      <c r="D185" s="176" t="s">
        <v>414</v>
      </c>
      <c r="E185" s="177" t="s">
        <v>2318</v>
      </c>
      <c r="F185" s="178" t="s">
        <v>2319</v>
      </c>
      <c r="G185" s="179" t="s">
        <v>485</v>
      </c>
      <c r="H185" s="180">
        <v>25</v>
      </c>
      <c r="I185" s="181"/>
      <c r="J185" s="182">
        <f>ROUND(I185*H185,2)</f>
        <v>0</v>
      </c>
      <c r="K185" s="178" t="s">
        <v>159</v>
      </c>
      <c r="L185" s="183"/>
      <c r="M185" s="184" t="s">
        <v>1</v>
      </c>
      <c r="N185" s="185" t="s">
        <v>42</v>
      </c>
      <c r="P185" s="145">
        <f>O185*H185</f>
        <v>0</v>
      </c>
      <c r="Q185" s="145">
        <v>1E-3</v>
      </c>
      <c r="R185" s="145">
        <f>Q185*H185</f>
        <v>2.5000000000000001E-2</v>
      </c>
      <c r="S185" s="145">
        <v>0</v>
      </c>
      <c r="T185" s="146">
        <f>S185*H185</f>
        <v>0</v>
      </c>
      <c r="AR185" s="147" t="s">
        <v>2286</v>
      </c>
      <c r="AT185" s="147" t="s">
        <v>414</v>
      </c>
      <c r="AU185" s="147" t="s">
        <v>87</v>
      </c>
      <c r="AY185" s="17" t="s">
        <v>149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85</v>
      </c>
      <c r="BK185" s="148">
        <f>ROUND(I185*H185,2)</f>
        <v>0</v>
      </c>
      <c r="BL185" s="17" t="s">
        <v>677</v>
      </c>
      <c r="BM185" s="147" t="s">
        <v>2320</v>
      </c>
    </row>
    <row r="186" spans="2:65" s="1" customFormat="1" ht="10.199999999999999">
      <c r="B186" s="32"/>
      <c r="D186" s="149" t="s">
        <v>162</v>
      </c>
      <c r="F186" s="150" t="s">
        <v>2319</v>
      </c>
      <c r="I186" s="151"/>
      <c r="L186" s="32"/>
      <c r="M186" s="152"/>
      <c r="T186" s="56"/>
      <c r="AT186" s="17" t="s">
        <v>162</v>
      </c>
      <c r="AU186" s="17" t="s">
        <v>87</v>
      </c>
    </row>
    <row r="187" spans="2:65" s="13" customFormat="1" ht="10.199999999999999">
      <c r="B187" s="159"/>
      <c r="D187" s="149" t="s">
        <v>163</v>
      </c>
      <c r="E187" s="160" t="s">
        <v>1</v>
      </c>
      <c r="F187" s="161" t="s">
        <v>2321</v>
      </c>
      <c r="H187" s="162">
        <v>25</v>
      </c>
      <c r="I187" s="163"/>
      <c r="L187" s="159"/>
      <c r="M187" s="164"/>
      <c r="T187" s="165"/>
      <c r="AT187" s="160" t="s">
        <v>163</v>
      </c>
      <c r="AU187" s="160" t="s">
        <v>87</v>
      </c>
      <c r="AV187" s="13" t="s">
        <v>87</v>
      </c>
      <c r="AW187" s="13" t="s">
        <v>33</v>
      </c>
      <c r="AX187" s="13" t="s">
        <v>85</v>
      </c>
      <c r="AY187" s="160" t="s">
        <v>149</v>
      </c>
    </row>
    <row r="188" spans="2:65" s="1" customFormat="1" ht="16.5" customHeight="1">
      <c r="B188" s="32"/>
      <c r="C188" s="136" t="s">
        <v>375</v>
      </c>
      <c r="D188" s="136" t="s">
        <v>155</v>
      </c>
      <c r="E188" s="137" t="s">
        <v>2322</v>
      </c>
      <c r="F188" s="138" t="s">
        <v>2323</v>
      </c>
      <c r="G188" s="139" t="s">
        <v>505</v>
      </c>
      <c r="H188" s="140">
        <v>8</v>
      </c>
      <c r="I188" s="141"/>
      <c r="J188" s="142">
        <f>ROUND(I188*H188,2)</f>
        <v>0</v>
      </c>
      <c r="K188" s="138" t="s">
        <v>159</v>
      </c>
      <c r="L188" s="32"/>
      <c r="M188" s="143" t="s">
        <v>1</v>
      </c>
      <c r="N188" s="144" t="s">
        <v>42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677</v>
      </c>
      <c r="AT188" s="147" t="s">
        <v>155</v>
      </c>
      <c r="AU188" s="147" t="s">
        <v>87</v>
      </c>
      <c r="AY188" s="17" t="s">
        <v>149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85</v>
      </c>
      <c r="BK188" s="148">
        <f>ROUND(I188*H188,2)</f>
        <v>0</v>
      </c>
      <c r="BL188" s="17" t="s">
        <v>677</v>
      </c>
      <c r="BM188" s="147" t="s">
        <v>482</v>
      </c>
    </row>
    <row r="189" spans="2:65" s="1" customFormat="1" ht="10.199999999999999">
      <c r="B189" s="32"/>
      <c r="D189" s="149" t="s">
        <v>162</v>
      </c>
      <c r="F189" s="150" t="s">
        <v>2324</v>
      </c>
      <c r="I189" s="151"/>
      <c r="L189" s="32"/>
      <c r="M189" s="152"/>
      <c r="T189" s="56"/>
      <c r="AT189" s="17" t="s">
        <v>162</v>
      </c>
      <c r="AU189" s="17" t="s">
        <v>87</v>
      </c>
    </row>
    <row r="190" spans="2:65" s="13" customFormat="1" ht="10.199999999999999">
      <c r="B190" s="159"/>
      <c r="D190" s="149" t="s">
        <v>163</v>
      </c>
      <c r="E190" s="160" t="s">
        <v>1</v>
      </c>
      <c r="F190" s="161" t="s">
        <v>2325</v>
      </c>
      <c r="H190" s="162">
        <v>8</v>
      </c>
      <c r="I190" s="163"/>
      <c r="L190" s="159"/>
      <c r="M190" s="164"/>
      <c r="T190" s="165"/>
      <c r="AT190" s="160" t="s">
        <v>163</v>
      </c>
      <c r="AU190" s="160" t="s">
        <v>87</v>
      </c>
      <c r="AV190" s="13" t="s">
        <v>87</v>
      </c>
      <c r="AW190" s="13" t="s">
        <v>33</v>
      </c>
      <c r="AX190" s="13" t="s">
        <v>85</v>
      </c>
      <c r="AY190" s="160" t="s">
        <v>149</v>
      </c>
    </row>
    <row r="191" spans="2:65" s="1" customFormat="1" ht="16.5" customHeight="1">
      <c r="B191" s="32"/>
      <c r="C191" s="176" t="s">
        <v>7</v>
      </c>
      <c r="D191" s="176" t="s">
        <v>414</v>
      </c>
      <c r="E191" s="177" t="s">
        <v>2326</v>
      </c>
      <c r="F191" s="178" t="s">
        <v>2327</v>
      </c>
      <c r="G191" s="179" t="s">
        <v>505</v>
      </c>
      <c r="H191" s="180">
        <v>8</v>
      </c>
      <c r="I191" s="181"/>
      <c r="J191" s="182">
        <f>ROUND(I191*H191,2)</f>
        <v>0</v>
      </c>
      <c r="K191" s="178" t="s">
        <v>159</v>
      </c>
      <c r="L191" s="183"/>
      <c r="M191" s="184" t="s">
        <v>1</v>
      </c>
      <c r="N191" s="185" t="s">
        <v>42</v>
      </c>
      <c r="P191" s="145">
        <f>O191*H191</f>
        <v>0</v>
      </c>
      <c r="Q191" s="145">
        <v>6.9999999999999999E-4</v>
      </c>
      <c r="R191" s="145">
        <f>Q191*H191</f>
        <v>5.5999999999999999E-3</v>
      </c>
      <c r="S191" s="145">
        <v>0</v>
      </c>
      <c r="T191" s="146">
        <f>S191*H191</f>
        <v>0</v>
      </c>
      <c r="AR191" s="147" t="s">
        <v>2286</v>
      </c>
      <c r="AT191" s="147" t="s">
        <v>414</v>
      </c>
      <c r="AU191" s="147" t="s">
        <v>87</v>
      </c>
      <c r="AY191" s="17" t="s">
        <v>149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85</v>
      </c>
      <c r="BK191" s="148">
        <f>ROUND(I191*H191,2)</f>
        <v>0</v>
      </c>
      <c r="BL191" s="17" t="s">
        <v>677</v>
      </c>
      <c r="BM191" s="147" t="s">
        <v>495</v>
      </c>
    </row>
    <row r="192" spans="2:65" s="1" customFormat="1" ht="10.199999999999999">
      <c r="B192" s="32"/>
      <c r="D192" s="149" t="s">
        <v>162</v>
      </c>
      <c r="F192" s="150" t="s">
        <v>2327</v>
      </c>
      <c r="I192" s="151"/>
      <c r="L192" s="32"/>
      <c r="M192" s="152"/>
      <c r="T192" s="56"/>
      <c r="AT192" s="17" t="s">
        <v>162</v>
      </c>
      <c r="AU192" s="17" t="s">
        <v>87</v>
      </c>
    </row>
    <row r="193" spans="2:65" s="13" customFormat="1" ht="10.199999999999999">
      <c r="B193" s="159"/>
      <c r="D193" s="149" t="s">
        <v>163</v>
      </c>
      <c r="E193" s="160" t="s">
        <v>1</v>
      </c>
      <c r="F193" s="161" t="s">
        <v>1716</v>
      </c>
      <c r="H193" s="162">
        <v>8</v>
      </c>
      <c r="I193" s="163"/>
      <c r="L193" s="159"/>
      <c r="M193" s="164"/>
      <c r="T193" s="165"/>
      <c r="AT193" s="160" t="s">
        <v>163</v>
      </c>
      <c r="AU193" s="160" t="s">
        <v>87</v>
      </c>
      <c r="AV193" s="13" t="s">
        <v>87</v>
      </c>
      <c r="AW193" s="13" t="s">
        <v>33</v>
      </c>
      <c r="AX193" s="13" t="s">
        <v>85</v>
      </c>
      <c r="AY193" s="160" t="s">
        <v>149</v>
      </c>
    </row>
    <row r="194" spans="2:65" s="1" customFormat="1" ht="24.15" customHeight="1">
      <c r="B194" s="32"/>
      <c r="C194" s="136" t="s">
        <v>392</v>
      </c>
      <c r="D194" s="136" t="s">
        <v>155</v>
      </c>
      <c r="E194" s="137" t="s">
        <v>2328</v>
      </c>
      <c r="F194" s="138" t="s">
        <v>2329</v>
      </c>
      <c r="G194" s="139" t="s">
        <v>298</v>
      </c>
      <c r="H194" s="140">
        <v>15</v>
      </c>
      <c r="I194" s="141"/>
      <c r="J194" s="142">
        <f>ROUND(I194*H194,2)</f>
        <v>0</v>
      </c>
      <c r="K194" s="138" t="s">
        <v>159</v>
      </c>
      <c r="L194" s="32"/>
      <c r="M194" s="143" t="s">
        <v>1</v>
      </c>
      <c r="N194" s="144" t="s">
        <v>42</v>
      </c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AR194" s="147" t="s">
        <v>677</v>
      </c>
      <c r="AT194" s="147" t="s">
        <v>155</v>
      </c>
      <c r="AU194" s="147" t="s">
        <v>87</v>
      </c>
      <c r="AY194" s="17" t="s">
        <v>149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7" t="s">
        <v>85</v>
      </c>
      <c r="BK194" s="148">
        <f>ROUND(I194*H194,2)</f>
        <v>0</v>
      </c>
      <c r="BL194" s="17" t="s">
        <v>677</v>
      </c>
      <c r="BM194" s="147" t="s">
        <v>511</v>
      </c>
    </row>
    <row r="195" spans="2:65" s="1" customFormat="1" ht="19.2">
      <c r="B195" s="32"/>
      <c r="D195" s="149" t="s">
        <v>162</v>
      </c>
      <c r="F195" s="150" t="s">
        <v>2330</v>
      </c>
      <c r="I195" s="151"/>
      <c r="L195" s="32"/>
      <c r="M195" s="152"/>
      <c r="T195" s="56"/>
      <c r="AT195" s="17" t="s">
        <v>162</v>
      </c>
      <c r="AU195" s="17" t="s">
        <v>87</v>
      </c>
    </row>
    <row r="196" spans="2:65" s="13" customFormat="1" ht="10.199999999999999">
      <c r="B196" s="159"/>
      <c r="D196" s="149" t="s">
        <v>163</v>
      </c>
      <c r="E196" s="160" t="s">
        <v>1</v>
      </c>
      <c r="F196" s="161" t="s">
        <v>2331</v>
      </c>
      <c r="H196" s="162">
        <v>15</v>
      </c>
      <c r="I196" s="163"/>
      <c r="L196" s="159"/>
      <c r="M196" s="164"/>
      <c r="T196" s="165"/>
      <c r="AT196" s="160" t="s">
        <v>163</v>
      </c>
      <c r="AU196" s="160" t="s">
        <v>87</v>
      </c>
      <c r="AV196" s="13" t="s">
        <v>87</v>
      </c>
      <c r="AW196" s="13" t="s">
        <v>33</v>
      </c>
      <c r="AX196" s="13" t="s">
        <v>85</v>
      </c>
      <c r="AY196" s="160" t="s">
        <v>149</v>
      </c>
    </row>
    <row r="197" spans="2:65" s="1" customFormat="1" ht="16.5" customHeight="1">
      <c r="B197" s="32"/>
      <c r="C197" s="176" t="s">
        <v>399</v>
      </c>
      <c r="D197" s="176" t="s">
        <v>414</v>
      </c>
      <c r="E197" s="177" t="s">
        <v>2332</v>
      </c>
      <c r="F197" s="178" t="s">
        <v>2333</v>
      </c>
      <c r="G197" s="179" t="s">
        <v>298</v>
      </c>
      <c r="H197" s="180">
        <v>15</v>
      </c>
      <c r="I197" s="181"/>
      <c r="J197" s="182">
        <f>ROUND(I197*H197,2)</f>
        <v>0</v>
      </c>
      <c r="K197" s="178" t="s">
        <v>159</v>
      </c>
      <c r="L197" s="183"/>
      <c r="M197" s="184" t="s">
        <v>1</v>
      </c>
      <c r="N197" s="185" t="s">
        <v>42</v>
      </c>
      <c r="P197" s="145">
        <f>O197*H197</f>
        <v>0</v>
      </c>
      <c r="Q197" s="145">
        <v>1.2E-4</v>
      </c>
      <c r="R197" s="145">
        <f>Q197*H197</f>
        <v>1.8E-3</v>
      </c>
      <c r="S197" s="145">
        <v>0</v>
      </c>
      <c r="T197" s="146">
        <f>S197*H197</f>
        <v>0</v>
      </c>
      <c r="AR197" s="147" t="s">
        <v>2286</v>
      </c>
      <c r="AT197" s="147" t="s">
        <v>414</v>
      </c>
      <c r="AU197" s="147" t="s">
        <v>87</v>
      </c>
      <c r="AY197" s="17" t="s">
        <v>149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7" t="s">
        <v>85</v>
      </c>
      <c r="BK197" s="148">
        <f>ROUND(I197*H197,2)</f>
        <v>0</v>
      </c>
      <c r="BL197" s="17" t="s">
        <v>677</v>
      </c>
      <c r="BM197" s="147" t="s">
        <v>523</v>
      </c>
    </row>
    <row r="198" spans="2:65" s="1" customFormat="1" ht="10.199999999999999">
      <c r="B198" s="32"/>
      <c r="D198" s="149" t="s">
        <v>162</v>
      </c>
      <c r="F198" s="150" t="s">
        <v>2333</v>
      </c>
      <c r="I198" s="151"/>
      <c r="L198" s="32"/>
      <c r="M198" s="152"/>
      <c r="T198" s="56"/>
      <c r="AT198" s="17" t="s">
        <v>162</v>
      </c>
      <c r="AU198" s="17" t="s">
        <v>87</v>
      </c>
    </row>
    <row r="199" spans="2:65" s="13" customFormat="1" ht="10.199999999999999">
      <c r="B199" s="159"/>
      <c r="D199" s="149" t="s">
        <v>163</v>
      </c>
      <c r="E199" s="160" t="s">
        <v>1</v>
      </c>
      <c r="F199" s="161" t="s">
        <v>2334</v>
      </c>
      <c r="H199" s="162">
        <v>15</v>
      </c>
      <c r="I199" s="163"/>
      <c r="L199" s="159"/>
      <c r="M199" s="164"/>
      <c r="T199" s="165"/>
      <c r="AT199" s="160" t="s">
        <v>163</v>
      </c>
      <c r="AU199" s="160" t="s">
        <v>87</v>
      </c>
      <c r="AV199" s="13" t="s">
        <v>87</v>
      </c>
      <c r="AW199" s="13" t="s">
        <v>33</v>
      </c>
      <c r="AX199" s="13" t="s">
        <v>85</v>
      </c>
      <c r="AY199" s="160" t="s">
        <v>149</v>
      </c>
    </row>
    <row r="200" spans="2:65" s="1" customFormat="1" ht="24.15" customHeight="1">
      <c r="B200" s="32"/>
      <c r="C200" s="136" t="s">
        <v>406</v>
      </c>
      <c r="D200" s="136" t="s">
        <v>155</v>
      </c>
      <c r="E200" s="137" t="s">
        <v>2335</v>
      </c>
      <c r="F200" s="138" t="s">
        <v>2336</v>
      </c>
      <c r="G200" s="139" t="s">
        <v>298</v>
      </c>
      <c r="H200" s="140">
        <v>111</v>
      </c>
      <c r="I200" s="141"/>
      <c r="J200" s="142">
        <f>ROUND(I200*H200,2)</f>
        <v>0</v>
      </c>
      <c r="K200" s="138" t="s">
        <v>159</v>
      </c>
      <c r="L200" s="32"/>
      <c r="M200" s="143" t="s">
        <v>1</v>
      </c>
      <c r="N200" s="144" t="s">
        <v>42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677</v>
      </c>
      <c r="AT200" s="147" t="s">
        <v>155</v>
      </c>
      <c r="AU200" s="147" t="s">
        <v>87</v>
      </c>
      <c r="AY200" s="17" t="s">
        <v>149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85</v>
      </c>
      <c r="BK200" s="148">
        <f>ROUND(I200*H200,2)</f>
        <v>0</v>
      </c>
      <c r="BL200" s="17" t="s">
        <v>677</v>
      </c>
      <c r="BM200" s="147" t="s">
        <v>533</v>
      </c>
    </row>
    <row r="201" spans="2:65" s="1" customFormat="1" ht="19.2">
      <c r="B201" s="32"/>
      <c r="D201" s="149" t="s">
        <v>162</v>
      </c>
      <c r="F201" s="150" t="s">
        <v>2337</v>
      </c>
      <c r="I201" s="151"/>
      <c r="L201" s="32"/>
      <c r="M201" s="152"/>
      <c r="T201" s="56"/>
      <c r="AT201" s="17" t="s">
        <v>162</v>
      </c>
      <c r="AU201" s="17" t="s">
        <v>87</v>
      </c>
    </row>
    <row r="202" spans="2:65" s="13" customFormat="1" ht="10.199999999999999">
      <c r="B202" s="159"/>
      <c r="D202" s="149" t="s">
        <v>163</v>
      </c>
      <c r="E202" s="160" t="s">
        <v>1</v>
      </c>
      <c r="F202" s="161" t="s">
        <v>2338</v>
      </c>
      <c r="H202" s="162">
        <v>111</v>
      </c>
      <c r="I202" s="163"/>
      <c r="L202" s="159"/>
      <c r="M202" s="164"/>
      <c r="T202" s="165"/>
      <c r="AT202" s="160" t="s">
        <v>163</v>
      </c>
      <c r="AU202" s="160" t="s">
        <v>87</v>
      </c>
      <c r="AV202" s="13" t="s">
        <v>87</v>
      </c>
      <c r="AW202" s="13" t="s">
        <v>33</v>
      </c>
      <c r="AX202" s="13" t="s">
        <v>85</v>
      </c>
      <c r="AY202" s="160" t="s">
        <v>149</v>
      </c>
    </row>
    <row r="203" spans="2:65" s="1" customFormat="1" ht="16.5" customHeight="1">
      <c r="B203" s="32"/>
      <c r="C203" s="176" t="s">
        <v>413</v>
      </c>
      <c r="D203" s="176" t="s">
        <v>414</v>
      </c>
      <c r="E203" s="177" t="s">
        <v>2339</v>
      </c>
      <c r="F203" s="178" t="s">
        <v>2340</v>
      </c>
      <c r="G203" s="179" t="s">
        <v>298</v>
      </c>
      <c r="H203" s="180">
        <v>111</v>
      </c>
      <c r="I203" s="181"/>
      <c r="J203" s="182">
        <f>ROUND(I203*H203,2)</f>
        <v>0</v>
      </c>
      <c r="K203" s="178" t="s">
        <v>159</v>
      </c>
      <c r="L203" s="183"/>
      <c r="M203" s="184" t="s">
        <v>1</v>
      </c>
      <c r="N203" s="185" t="s">
        <v>42</v>
      </c>
      <c r="P203" s="145">
        <f>O203*H203</f>
        <v>0</v>
      </c>
      <c r="Q203" s="145">
        <v>6.4000000000000005E-4</v>
      </c>
      <c r="R203" s="145">
        <f>Q203*H203</f>
        <v>7.1040000000000006E-2</v>
      </c>
      <c r="S203" s="145">
        <v>0</v>
      </c>
      <c r="T203" s="146">
        <f>S203*H203</f>
        <v>0</v>
      </c>
      <c r="AR203" s="147" t="s">
        <v>2286</v>
      </c>
      <c r="AT203" s="147" t="s">
        <v>414</v>
      </c>
      <c r="AU203" s="147" t="s">
        <v>87</v>
      </c>
      <c r="AY203" s="17" t="s">
        <v>149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85</v>
      </c>
      <c r="BK203" s="148">
        <f>ROUND(I203*H203,2)</f>
        <v>0</v>
      </c>
      <c r="BL203" s="17" t="s">
        <v>677</v>
      </c>
      <c r="BM203" s="147" t="s">
        <v>545</v>
      </c>
    </row>
    <row r="204" spans="2:65" s="1" customFormat="1" ht="10.199999999999999">
      <c r="B204" s="32"/>
      <c r="D204" s="149" t="s">
        <v>162</v>
      </c>
      <c r="F204" s="150" t="s">
        <v>2340</v>
      </c>
      <c r="I204" s="151"/>
      <c r="L204" s="32"/>
      <c r="M204" s="152"/>
      <c r="T204" s="56"/>
      <c r="AT204" s="17" t="s">
        <v>162</v>
      </c>
      <c r="AU204" s="17" t="s">
        <v>87</v>
      </c>
    </row>
    <row r="205" spans="2:65" s="13" customFormat="1" ht="10.199999999999999">
      <c r="B205" s="159"/>
      <c r="D205" s="149" t="s">
        <v>163</v>
      </c>
      <c r="E205" s="160" t="s">
        <v>1</v>
      </c>
      <c r="F205" s="161" t="s">
        <v>2341</v>
      </c>
      <c r="H205" s="162">
        <v>111</v>
      </c>
      <c r="I205" s="163"/>
      <c r="L205" s="159"/>
      <c r="M205" s="164"/>
      <c r="T205" s="165"/>
      <c r="AT205" s="160" t="s">
        <v>163</v>
      </c>
      <c r="AU205" s="160" t="s">
        <v>87</v>
      </c>
      <c r="AV205" s="13" t="s">
        <v>87</v>
      </c>
      <c r="AW205" s="13" t="s">
        <v>33</v>
      </c>
      <c r="AX205" s="13" t="s">
        <v>85</v>
      </c>
      <c r="AY205" s="160" t="s">
        <v>149</v>
      </c>
    </row>
    <row r="206" spans="2:65" s="1" customFormat="1" ht="21.75" customHeight="1">
      <c r="B206" s="32"/>
      <c r="C206" s="136" t="s">
        <v>421</v>
      </c>
      <c r="D206" s="136" t="s">
        <v>155</v>
      </c>
      <c r="E206" s="137" t="s">
        <v>2342</v>
      </c>
      <c r="F206" s="138" t="s">
        <v>2343</v>
      </c>
      <c r="G206" s="139" t="s">
        <v>505</v>
      </c>
      <c r="H206" s="140">
        <v>10</v>
      </c>
      <c r="I206" s="141"/>
      <c r="J206" s="142">
        <f>ROUND(I206*H206,2)</f>
        <v>0</v>
      </c>
      <c r="K206" s="138" t="s">
        <v>159</v>
      </c>
      <c r="L206" s="32"/>
      <c r="M206" s="143" t="s">
        <v>1</v>
      </c>
      <c r="N206" s="144" t="s">
        <v>42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677</v>
      </c>
      <c r="AT206" s="147" t="s">
        <v>155</v>
      </c>
      <c r="AU206" s="147" t="s">
        <v>87</v>
      </c>
      <c r="AY206" s="17" t="s">
        <v>149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85</v>
      </c>
      <c r="BK206" s="148">
        <f>ROUND(I206*H206,2)</f>
        <v>0</v>
      </c>
      <c r="BL206" s="17" t="s">
        <v>677</v>
      </c>
      <c r="BM206" s="147" t="s">
        <v>556</v>
      </c>
    </row>
    <row r="207" spans="2:65" s="1" customFormat="1" ht="10.199999999999999">
      <c r="B207" s="32"/>
      <c r="D207" s="149" t="s">
        <v>162</v>
      </c>
      <c r="F207" s="150" t="s">
        <v>2344</v>
      </c>
      <c r="I207" s="151"/>
      <c r="L207" s="32"/>
      <c r="M207" s="152"/>
      <c r="T207" s="56"/>
      <c r="AT207" s="17" t="s">
        <v>162</v>
      </c>
      <c r="AU207" s="17" t="s">
        <v>87</v>
      </c>
    </row>
    <row r="208" spans="2:65" s="13" customFormat="1" ht="10.199999999999999">
      <c r="B208" s="159"/>
      <c r="D208" s="149" t="s">
        <v>163</v>
      </c>
      <c r="E208" s="160" t="s">
        <v>1</v>
      </c>
      <c r="F208" s="161" t="s">
        <v>2345</v>
      </c>
      <c r="H208" s="162">
        <v>10</v>
      </c>
      <c r="I208" s="163"/>
      <c r="L208" s="159"/>
      <c r="M208" s="164"/>
      <c r="T208" s="165"/>
      <c r="AT208" s="160" t="s">
        <v>163</v>
      </c>
      <c r="AU208" s="160" t="s">
        <v>87</v>
      </c>
      <c r="AV208" s="13" t="s">
        <v>87</v>
      </c>
      <c r="AW208" s="13" t="s">
        <v>33</v>
      </c>
      <c r="AX208" s="13" t="s">
        <v>85</v>
      </c>
      <c r="AY208" s="160" t="s">
        <v>149</v>
      </c>
    </row>
    <row r="209" spans="2:65" s="1" customFormat="1" ht="24.15" customHeight="1">
      <c r="B209" s="32"/>
      <c r="C209" s="136" t="s">
        <v>435</v>
      </c>
      <c r="D209" s="136" t="s">
        <v>155</v>
      </c>
      <c r="E209" s="137" t="s">
        <v>2346</v>
      </c>
      <c r="F209" s="138" t="s">
        <v>2347</v>
      </c>
      <c r="G209" s="139" t="s">
        <v>298</v>
      </c>
      <c r="H209" s="140">
        <v>174</v>
      </c>
      <c r="I209" s="141"/>
      <c r="J209" s="142">
        <f>ROUND(I209*H209,2)</f>
        <v>0</v>
      </c>
      <c r="K209" s="138" t="s">
        <v>159</v>
      </c>
      <c r="L209" s="32"/>
      <c r="M209" s="143" t="s">
        <v>1</v>
      </c>
      <c r="N209" s="144" t="s">
        <v>42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677</v>
      </c>
      <c r="AT209" s="147" t="s">
        <v>155</v>
      </c>
      <c r="AU209" s="147" t="s">
        <v>87</v>
      </c>
      <c r="AY209" s="17" t="s">
        <v>149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85</v>
      </c>
      <c r="BK209" s="148">
        <f>ROUND(I209*H209,2)</f>
        <v>0</v>
      </c>
      <c r="BL209" s="17" t="s">
        <v>677</v>
      </c>
      <c r="BM209" s="147" t="s">
        <v>2348</v>
      </c>
    </row>
    <row r="210" spans="2:65" s="1" customFormat="1" ht="19.2">
      <c r="B210" s="32"/>
      <c r="D210" s="149" t="s">
        <v>162</v>
      </c>
      <c r="F210" s="150" t="s">
        <v>2349</v>
      </c>
      <c r="I210" s="151"/>
      <c r="L210" s="32"/>
      <c r="M210" s="152"/>
      <c r="T210" s="56"/>
      <c r="AT210" s="17" t="s">
        <v>162</v>
      </c>
      <c r="AU210" s="17" t="s">
        <v>87</v>
      </c>
    </row>
    <row r="211" spans="2:65" s="13" customFormat="1" ht="10.199999999999999">
      <c r="B211" s="159"/>
      <c r="D211" s="149" t="s">
        <v>163</v>
      </c>
      <c r="E211" s="160" t="s">
        <v>1</v>
      </c>
      <c r="F211" s="161" t="s">
        <v>2350</v>
      </c>
      <c r="H211" s="162">
        <v>174</v>
      </c>
      <c r="I211" s="163"/>
      <c r="L211" s="159"/>
      <c r="M211" s="164"/>
      <c r="T211" s="165"/>
      <c r="AT211" s="160" t="s">
        <v>163</v>
      </c>
      <c r="AU211" s="160" t="s">
        <v>87</v>
      </c>
      <c r="AV211" s="13" t="s">
        <v>87</v>
      </c>
      <c r="AW211" s="13" t="s">
        <v>33</v>
      </c>
      <c r="AX211" s="13" t="s">
        <v>85</v>
      </c>
      <c r="AY211" s="160" t="s">
        <v>149</v>
      </c>
    </row>
    <row r="212" spans="2:65" s="1" customFormat="1" ht="16.5" customHeight="1">
      <c r="B212" s="32"/>
      <c r="C212" s="176" t="s">
        <v>447</v>
      </c>
      <c r="D212" s="176" t="s">
        <v>414</v>
      </c>
      <c r="E212" s="177" t="s">
        <v>2351</v>
      </c>
      <c r="F212" s="178" t="s">
        <v>2352</v>
      </c>
      <c r="G212" s="179" t="s">
        <v>298</v>
      </c>
      <c r="H212" s="180">
        <v>200.1</v>
      </c>
      <c r="I212" s="181"/>
      <c r="J212" s="182">
        <f>ROUND(I212*H212,2)</f>
        <v>0</v>
      </c>
      <c r="K212" s="178" t="s">
        <v>159</v>
      </c>
      <c r="L212" s="183"/>
      <c r="M212" s="184" t="s">
        <v>1</v>
      </c>
      <c r="N212" s="185" t="s">
        <v>42</v>
      </c>
      <c r="P212" s="145">
        <f>O212*H212</f>
        <v>0</v>
      </c>
      <c r="Q212" s="145">
        <v>1.47E-3</v>
      </c>
      <c r="R212" s="145">
        <f>Q212*H212</f>
        <v>0.29414699999999999</v>
      </c>
      <c r="S212" s="145">
        <v>0</v>
      </c>
      <c r="T212" s="146">
        <f>S212*H212</f>
        <v>0</v>
      </c>
      <c r="AR212" s="147" t="s">
        <v>1058</v>
      </c>
      <c r="AT212" s="147" t="s">
        <v>414</v>
      </c>
      <c r="AU212" s="147" t="s">
        <v>87</v>
      </c>
      <c r="AY212" s="17" t="s">
        <v>149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85</v>
      </c>
      <c r="BK212" s="148">
        <f>ROUND(I212*H212,2)</f>
        <v>0</v>
      </c>
      <c r="BL212" s="17" t="s">
        <v>1058</v>
      </c>
      <c r="BM212" s="147" t="s">
        <v>2353</v>
      </c>
    </row>
    <row r="213" spans="2:65" s="1" customFormat="1" ht="10.199999999999999">
      <c r="B213" s="32"/>
      <c r="D213" s="149" t="s">
        <v>162</v>
      </c>
      <c r="F213" s="150" t="s">
        <v>2352</v>
      </c>
      <c r="I213" s="151"/>
      <c r="L213" s="32"/>
      <c r="M213" s="152"/>
      <c r="T213" s="56"/>
      <c r="AT213" s="17" t="s">
        <v>162</v>
      </c>
      <c r="AU213" s="17" t="s">
        <v>87</v>
      </c>
    </row>
    <row r="214" spans="2:65" s="13" customFormat="1" ht="10.199999999999999">
      <c r="B214" s="159"/>
      <c r="D214" s="149" t="s">
        <v>163</v>
      </c>
      <c r="E214" s="160" t="s">
        <v>1</v>
      </c>
      <c r="F214" s="161" t="s">
        <v>2354</v>
      </c>
      <c r="H214" s="162">
        <v>174</v>
      </c>
      <c r="I214" s="163"/>
      <c r="L214" s="159"/>
      <c r="M214" s="164"/>
      <c r="T214" s="165"/>
      <c r="AT214" s="160" t="s">
        <v>163</v>
      </c>
      <c r="AU214" s="160" t="s">
        <v>87</v>
      </c>
      <c r="AV214" s="13" t="s">
        <v>87</v>
      </c>
      <c r="AW214" s="13" t="s">
        <v>33</v>
      </c>
      <c r="AX214" s="13" t="s">
        <v>85</v>
      </c>
      <c r="AY214" s="160" t="s">
        <v>149</v>
      </c>
    </row>
    <row r="215" spans="2:65" s="13" customFormat="1" ht="10.199999999999999">
      <c r="B215" s="159"/>
      <c r="D215" s="149" t="s">
        <v>163</v>
      </c>
      <c r="F215" s="161" t="s">
        <v>2355</v>
      </c>
      <c r="H215" s="162">
        <v>200.1</v>
      </c>
      <c r="I215" s="163"/>
      <c r="L215" s="159"/>
      <c r="M215" s="164"/>
      <c r="T215" s="165"/>
      <c r="AT215" s="160" t="s">
        <v>163</v>
      </c>
      <c r="AU215" s="160" t="s">
        <v>87</v>
      </c>
      <c r="AV215" s="13" t="s">
        <v>87</v>
      </c>
      <c r="AW215" s="13" t="s">
        <v>4</v>
      </c>
      <c r="AX215" s="13" t="s">
        <v>85</v>
      </c>
      <c r="AY215" s="160" t="s">
        <v>149</v>
      </c>
    </row>
    <row r="216" spans="2:65" s="1" customFormat="1" ht="16.5" customHeight="1">
      <c r="B216" s="32"/>
      <c r="C216" s="136" t="s">
        <v>452</v>
      </c>
      <c r="D216" s="136" t="s">
        <v>155</v>
      </c>
      <c r="E216" s="137" t="s">
        <v>2356</v>
      </c>
      <c r="F216" s="138" t="s">
        <v>2357</v>
      </c>
      <c r="G216" s="139" t="s">
        <v>298</v>
      </c>
      <c r="H216" s="140">
        <v>278</v>
      </c>
      <c r="I216" s="141"/>
      <c r="J216" s="142">
        <f>ROUND(I216*H216,2)</f>
        <v>0</v>
      </c>
      <c r="K216" s="138" t="s">
        <v>159</v>
      </c>
      <c r="L216" s="32"/>
      <c r="M216" s="143" t="s">
        <v>1</v>
      </c>
      <c r="N216" s="144" t="s">
        <v>42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677</v>
      </c>
      <c r="AT216" s="147" t="s">
        <v>155</v>
      </c>
      <c r="AU216" s="147" t="s">
        <v>87</v>
      </c>
      <c r="AY216" s="17" t="s">
        <v>149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85</v>
      </c>
      <c r="BK216" s="148">
        <f>ROUND(I216*H216,2)</f>
        <v>0</v>
      </c>
      <c r="BL216" s="17" t="s">
        <v>677</v>
      </c>
      <c r="BM216" s="147" t="s">
        <v>567</v>
      </c>
    </row>
    <row r="217" spans="2:65" s="1" customFormat="1" ht="19.2">
      <c r="B217" s="32"/>
      <c r="D217" s="149" t="s">
        <v>162</v>
      </c>
      <c r="F217" s="150" t="s">
        <v>2358</v>
      </c>
      <c r="I217" s="151"/>
      <c r="L217" s="32"/>
      <c r="M217" s="152"/>
      <c r="T217" s="56"/>
      <c r="AT217" s="17" t="s">
        <v>162</v>
      </c>
      <c r="AU217" s="17" t="s">
        <v>87</v>
      </c>
    </row>
    <row r="218" spans="2:65" s="13" customFormat="1" ht="10.199999999999999">
      <c r="B218" s="159"/>
      <c r="D218" s="149" t="s">
        <v>163</v>
      </c>
      <c r="E218" s="160" t="s">
        <v>1</v>
      </c>
      <c r="F218" s="161" t="s">
        <v>2359</v>
      </c>
      <c r="H218" s="162">
        <v>278</v>
      </c>
      <c r="I218" s="163"/>
      <c r="L218" s="159"/>
      <c r="M218" s="164"/>
      <c r="T218" s="165"/>
      <c r="AT218" s="160" t="s">
        <v>163</v>
      </c>
      <c r="AU218" s="160" t="s">
        <v>87</v>
      </c>
      <c r="AV218" s="13" t="s">
        <v>87</v>
      </c>
      <c r="AW218" s="13" t="s">
        <v>33</v>
      </c>
      <c r="AX218" s="13" t="s">
        <v>85</v>
      </c>
      <c r="AY218" s="160" t="s">
        <v>149</v>
      </c>
    </row>
    <row r="219" spans="2:65" s="1" customFormat="1" ht="16.5" customHeight="1">
      <c r="B219" s="32"/>
      <c r="C219" s="136" t="s">
        <v>458</v>
      </c>
      <c r="D219" s="136" t="s">
        <v>155</v>
      </c>
      <c r="E219" s="137" t="s">
        <v>2360</v>
      </c>
      <c r="F219" s="138" t="s">
        <v>2361</v>
      </c>
      <c r="G219" s="139" t="s">
        <v>505</v>
      </c>
      <c r="H219" s="140">
        <v>2</v>
      </c>
      <c r="I219" s="141"/>
      <c r="J219" s="142">
        <f>ROUND(I219*H219,2)</f>
        <v>0</v>
      </c>
      <c r="K219" s="138" t="s">
        <v>1</v>
      </c>
      <c r="L219" s="32"/>
      <c r="M219" s="143" t="s">
        <v>1</v>
      </c>
      <c r="N219" s="144" t="s">
        <v>42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AR219" s="147" t="s">
        <v>677</v>
      </c>
      <c r="AT219" s="147" t="s">
        <v>155</v>
      </c>
      <c r="AU219" s="147" t="s">
        <v>87</v>
      </c>
      <c r="AY219" s="17" t="s">
        <v>149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85</v>
      </c>
      <c r="BK219" s="148">
        <f>ROUND(I219*H219,2)</f>
        <v>0</v>
      </c>
      <c r="BL219" s="17" t="s">
        <v>677</v>
      </c>
      <c r="BM219" s="147" t="s">
        <v>578</v>
      </c>
    </row>
    <row r="220" spans="2:65" s="1" customFormat="1" ht="10.199999999999999">
      <c r="B220" s="32"/>
      <c r="D220" s="149" t="s">
        <v>162</v>
      </c>
      <c r="F220" s="150" t="s">
        <v>2361</v>
      </c>
      <c r="I220" s="151"/>
      <c r="L220" s="32"/>
      <c r="M220" s="152"/>
      <c r="T220" s="56"/>
      <c r="AT220" s="17" t="s">
        <v>162</v>
      </c>
      <c r="AU220" s="17" t="s">
        <v>87</v>
      </c>
    </row>
    <row r="221" spans="2:65" s="13" customFormat="1" ht="10.199999999999999">
      <c r="B221" s="159"/>
      <c r="D221" s="149" t="s">
        <v>163</v>
      </c>
      <c r="E221" s="160" t="s">
        <v>1</v>
      </c>
      <c r="F221" s="161" t="s">
        <v>2362</v>
      </c>
      <c r="H221" s="162">
        <v>2</v>
      </c>
      <c r="I221" s="163"/>
      <c r="L221" s="159"/>
      <c r="M221" s="164"/>
      <c r="T221" s="165"/>
      <c r="AT221" s="160" t="s">
        <v>163</v>
      </c>
      <c r="AU221" s="160" t="s">
        <v>87</v>
      </c>
      <c r="AV221" s="13" t="s">
        <v>87</v>
      </c>
      <c r="AW221" s="13" t="s">
        <v>33</v>
      </c>
      <c r="AX221" s="13" t="s">
        <v>85</v>
      </c>
      <c r="AY221" s="160" t="s">
        <v>149</v>
      </c>
    </row>
    <row r="222" spans="2:65" s="12" customFormat="1" ht="10.199999999999999">
      <c r="B222" s="153"/>
      <c r="D222" s="149" t="s">
        <v>163</v>
      </c>
      <c r="E222" s="154" t="s">
        <v>1</v>
      </c>
      <c r="F222" s="155" t="s">
        <v>2363</v>
      </c>
      <c r="H222" s="154" t="s">
        <v>1</v>
      </c>
      <c r="I222" s="156"/>
      <c r="L222" s="153"/>
      <c r="M222" s="157"/>
      <c r="T222" s="158"/>
      <c r="AT222" s="154" t="s">
        <v>163</v>
      </c>
      <c r="AU222" s="154" t="s">
        <v>87</v>
      </c>
      <c r="AV222" s="12" t="s">
        <v>85</v>
      </c>
      <c r="AW222" s="12" t="s">
        <v>33</v>
      </c>
      <c r="AX222" s="12" t="s">
        <v>77</v>
      </c>
      <c r="AY222" s="154" t="s">
        <v>149</v>
      </c>
    </row>
    <row r="223" spans="2:65" s="1" customFormat="1" ht="16.5" customHeight="1">
      <c r="B223" s="32"/>
      <c r="C223" s="136" t="s">
        <v>464</v>
      </c>
      <c r="D223" s="136" t="s">
        <v>155</v>
      </c>
      <c r="E223" s="137" t="s">
        <v>2364</v>
      </c>
      <c r="F223" s="138" t="s">
        <v>2365</v>
      </c>
      <c r="G223" s="139" t="s">
        <v>505</v>
      </c>
      <c r="H223" s="140">
        <v>2</v>
      </c>
      <c r="I223" s="141"/>
      <c r="J223" s="142">
        <f>ROUND(I223*H223,2)</f>
        <v>0</v>
      </c>
      <c r="K223" s="138" t="s">
        <v>1</v>
      </c>
      <c r="L223" s="32"/>
      <c r="M223" s="143" t="s">
        <v>1</v>
      </c>
      <c r="N223" s="144" t="s">
        <v>42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677</v>
      </c>
      <c r="AT223" s="147" t="s">
        <v>155</v>
      </c>
      <c r="AU223" s="147" t="s">
        <v>87</v>
      </c>
      <c r="AY223" s="17" t="s">
        <v>149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85</v>
      </c>
      <c r="BK223" s="148">
        <f>ROUND(I223*H223,2)</f>
        <v>0</v>
      </c>
      <c r="BL223" s="17" t="s">
        <v>677</v>
      </c>
      <c r="BM223" s="147" t="s">
        <v>597</v>
      </c>
    </row>
    <row r="224" spans="2:65" s="1" customFormat="1" ht="10.199999999999999">
      <c r="B224" s="32"/>
      <c r="D224" s="149" t="s">
        <v>162</v>
      </c>
      <c r="F224" s="150" t="s">
        <v>2365</v>
      </c>
      <c r="I224" s="151"/>
      <c r="L224" s="32"/>
      <c r="M224" s="152"/>
      <c r="T224" s="56"/>
      <c r="AT224" s="17" t="s">
        <v>162</v>
      </c>
      <c r="AU224" s="17" t="s">
        <v>87</v>
      </c>
    </row>
    <row r="225" spans="2:65" s="13" customFormat="1" ht="10.199999999999999">
      <c r="B225" s="159"/>
      <c r="D225" s="149" t="s">
        <v>163</v>
      </c>
      <c r="E225" s="160" t="s">
        <v>1</v>
      </c>
      <c r="F225" s="161" t="s">
        <v>2362</v>
      </c>
      <c r="H225" s="162">
        <v>2</v>
      </c>
      <c r="I225" s="163"/>
      <c r="L225" s="159"/>
      <c r="M225" s="164"/>
      <c r="T225" s="165"/>
      <c r="AT225" s="160" t="s">
        <v>163</v>
      </c>
      <c r="AU225" s="160" t="s">
        <v>87</v>
      </c>
      <c r="AV225" s="13" t="s">
        <v>87</v>
      </c>
      <c r="AW225" s="13" t="s">
        <v>33</v>
      </c>
      <c r="AX225" s="13" t="s">
        <v>85</v>
      </c>
      <c r="AY225" s="160" t="s">
        <v>149</v>
      </c>
    </row>
    <row r="226" spans="2:65" s="12" customFormat="1" ht="10.199999999999999">
      <c r="B226" s="153"/>
      <c r="D226" s="149" t="s">
        <v>163</v>
      </c>
      <c r="E226" s="154" t="s">
        <v>1</v>
      </c>
      <c r="F226" s="155" t="s">
        <v>2366</v>
      </c>
      <c r="H226" s="154" t="s">
        <v>1</v>
      </c>
      <c r="I226" s="156"/>
      <c r="L226" s="153"/>
      <c r="M226" s="157"/>
      <c r="T226" s="158"/>
      <c r="AT226" s="154" t="s">
        <v>163</v>
      </c>
      <c r="AU226" s="154" t="s">
        <v>87</v>
      </c>
      <c r="AV226" s="12" t="s">
        <v>85</v>
      </c>
      <c r="AW226" s="12" t="s">
        <v>33</v>
      </c>
      <c r="AX226" s="12" t="s">
        <v>77</v>
      </c>
      <c r="AY226" s="154" t="s">
        <v>149</v>
      </c>
    </row>
    <row r="227" spans="2:65" s="1" customFormat="1" ht="16.5" customHeight="1">
      <c r="B227" s="32"/>
      <c r="C227" s="176" t="s">
        <v>470</v>
      </c>
      <c r="D227" s="176" t="s">
        <v>414</v>
      </c>
      <c r="E227" s="177" t="s">
        <v>2367</v>
      </c>
      <c r="F227" s="178" t="s">
        <v>2368</v>
      </c>
      <c r="G227" s="179" t="s">
        <v>158</v>
      </c>
      <c r="H227" s="180">
        <v>1</v>
      </c>
      <c r="I227" s="181"/>
      <c r="J227" s="182">
        <f>ROUND(I227*H227,2)</f>
        <v>0</v>
      </c>
      <c r="K227" s="178" t="s">
        <v>1</v>
      </c>
      <c r="L227" s="183"/>
      <c r="M227" s="184" t="s">
        <v>1</v>
      </c>
      <c r="N227" s="185" t="s">
        <v>42</v>
      </c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AR227" s="147" t="s">
        <v>2286</v>
      </c>
      <c r="AT227" s="147" t="s">
        <v>414</v>
      </c>
      <c r="AU227" s="147" t="s">
        <v>87</v>
      </c>
      <c r="AY227" s="17" t="s">
        <v>149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85</v>
      </c>
      <c r="BK227" s="148">
        <f>ROUND(I227*H227,2)</f>
        <v>0</v>
      </c>
      <c r="BL227" s="17" t="s">
        <v>677</v>
      </c>
      <c r="BM227" s="147" t="s">
        <v>610</v>
      </c>
    </row>
    <row r="228" spans="2:65" s="1" customFormat="1" ht="10.199999999999999">
      <c r="B228" s="32"/>
      <c r="D228" s="149" t="s">
        <v>162</v>
      </c>
      <c r="F228" s="150" t="s">
        <v>2368</v>
      </c>
      <c r="I228" s="151"/>
      <c r="L228" s="32"/>
      <c r="M228" s="152"/>
      <c r="T228" s="56"/>
      <c r="AT228" s="17" t="s">
        <v>162</v>
      </c>
      <c r="AU228" s="17" t="s">
        <v>87</v>
      </c>
    </row>
    <row r="229" spans="2:65" s="13" customFormat="1" ht="10.199999999999999">
      <c r="B229" s="159"/>
      <c r="D229" s="149" t="s">
        <v>163</v>
      </c>
      <c r="E229" s="160" t="s">
        <v>1</v>
      </c>
      <c r="F229" s="161" t="s">
        <v>2369</v>
      </c>
      <c r="H229" s="162">
        <v>1</v>
      </c>
      <c r="I229" s="163"/>
      <c r="L229" s="159"/>
      <c r="M229" s="164"/>
      <c r="T229" s="165"/>
      <c r="AT229" s="160" t="s">
        <v>163</v>
      </c>
      <c r="AU229" s="160" t="s">
        <v>87</v>
      </c>
      <c r="AV229" s="13" t="s">
        <v>87</v>
      </c>
      <c r="AW229" s="13" t="s">
        <v>33</v>
      </c>
      <c r="AX229" s="13" t="s">
        <v>85</v>
      </c>
      <c r="AY229" s="160" t="s">
        <v>149</v>
      </c>
    </row>
    <row r="230" spans="2:65" s="1" customFormat="1" ht="21.75" customHeight="1">
      <c r="B230" s="32"/>
      <c r="C230" s="136" t="s">
        <v>476</v>
      </c>
      <c r="D230" s="136" t="s">
        <v>155</v>
      </c>
      <c r="E230" s="137" t="s">
        <v>2370</v>
      </c>
      <c r="F230" s="138" t="s">
        <v>2371</v>
      </c>
      <c r="G230" s="139" t="s">
        <v>505</v>
      </c>
      <c r="H230" s="140">
        <v>1</v>
      </c>
      <c r="I230" s="141"/>
      <c r="J230" s="142">
        <f>ROUND(I230*H230,2)</f>
        <v>0</v>
      </c>
      <c r="K230" s="138" t="s">
        <v>159</v>
      </c>
      <c r="L230" s="32"/>
      <c r="M230" s="143" t="s">
        <v>1</v>
      </c>
      <c r="N230" s="144" t="s">
        <v>42</v>
      </c>
      <c r="P230" s="145">
        <f>O230*H230</f>
        <v>0</v>
      </c>
      <c r="Q230" s="145">
        <v>0</v>
      </c>
      <c r="R230" s="145">
        <f>Q230*H230</f>
        <v>0</v>
      </c>
      <c r="S230" s="145">
        <v>0</v>
      </c>
      <c r="T230" s="146">
        <f>S230*H230</f>
        <v>0</v>
      </c>
      <c r="AR230" s="147" t="s">
        <v>677</v>
      </c>
      <c r="AT230" s="147" t="s">
        <v>155</v>
      </c>
      <c r="AU230" s="147" t="s">
        <v>87</v>
      </c>
      <c r="AY230" s="17" t="s">
        <v>149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7" t="s">
        <v>85</v>
      </c>
      <c r="BK230" s="148">
        <f>ROUND(I230*H230,2)</f>
        <v>0</v>
      </c>
      <c r="BL230" s="17" t="s">
        <v>677</v>
      </c>
      <c r="BM230" s="147" t="s">
        <v>622</v>
      </c>
    </row>
    <row r="231" spans="2:65" s="1" customFormat="1" ht="19.2">
      <c r="B231" s="32"/>
      <c r="D231" s="149" t="s">
        <v>162</v>
      </c>
      <c r="F231" s="150" t="s">
        <v>2372</v>
      </c>
      <c r="I231" s="151"/>
      <c r="L231" s="32"/>
      <c r="M231" s="152"/>
      <c r="T231" s="56"/>
      <c r="AT231" s="17" t="s">
        <v>162</v>
      </c>
      <c r="AU231" s="17" t="s">
        <v>87</v>
      </c>
    </row>
    <row r="232" spans="2:65" s="13" customFormat="1" ht="10.199999999999999">
      <c r="B232" s="159"/>
      <c r="D232" s="149" t="s">
        <v>163</v>
      </c>
      <c r="E232" s="160" t="s">
        <v>1</v>
      </c>
      <c r="F232" s="161" t="s">
        <v>2373</v>
      </c>
      <c r="H232" s="162">
        <v>1</v>
      </c>
      <c r="I232" s="163"/>
      <c r="L232" s="159"/>
      <c r="M232" s="164"/>
      <c r="T232" s="165"/>
      <c r="AT232" s="160" t="s">
        <v>163</v>
      </c>
      <c r="AU232" s="160" t="s">
        <v>87</v>
      </c>
      <c r="AV232" s="13" t="s">
        <v>87</v>
      </c>
      <c r="AW232" s="13" t="s">
        <v>33</v>
      </c>
      <c r="AX232" s="13" t="s">
        <v>85</v>
      </c>
      <c r="AY232" s="160" t="s">
        <v>149</v>
      </c>
    </row>
    <row r="233" spans="2:65" s="11" customFormat="1" ht="22.8" customHeight="1">
      <c r="B233" s="124"/>
      <c r="D233" s="125" t="s">
        <v>76</v>
      </c>
      <c r="E233" s="134" t="s">
        <v>2374</v>
      </c>
      <c r="F233" s="134" t="s">
        <v>2375</v>
      </c>
      <c r="I233" s="127"/>
      <c r="J233" s="135">
        <f>BK233</f>
        <v>0</v>
      </c>
      <c r="L233" s="124"/>
      <c r="M233" s="129"/>
      <c r="P233" s="130">
        <f>SUM(P234:P309)</f>
        <v>0</v>
      </c>
      <c r="R233" s="130">
        <f>SUM(R234:R309)</f>
        <v>1.9684774</v>
      </c>
      <c r="T233" s="131">
        <f>SUM(T234:T309)</f>
        <v>0</v>
      </c>
      <c r="AR233" s="125" t="s">
        <v>171</v>
      </c>
      <c r="AT233" s="132" t="s">
        <v>76</v>
      </c>
      <c r="AU233" s="132" t="s">
        <v>85</v>
      </c>
      <c r="AY233" s="125" t="s">
        <v>149</v>
      </c>
      <c r="BK233" s="133">
        <f>SUM(BK234:BK309)</f>
        <v>0</v>
      </c>
    </row>
    <row r="234" spans="2:65" s="1" customFormat="1" ht="16.5" customHeight="1">
      <c r="B234" s="32"/>
      <c r="C234" s="136" t="s">
        <v>482</v>
      </c>
      <c r="D234" s="136" t="s">
        <v>155</v>
      </c>
      <c r="E234" s="137" t="s">
        <v>2376</v>
      </c>
      <c r="F234" s="138" t="s">
        <v>2377</v>
      </c>
      <c r="G234" s="139" t="s">
        <v>2378</v>
      </c>
      <c r="H234" s="140">
        <v>0.27800000000000002</v>
      </c>
      <c r="I234" s="141"/>
      <c r="J234" s="142">
        <f>ROUND(I234*H234,2)</f>
        <v>0</v>
      </c>
      <c r="K234" s="138" t="s">
        <v>159</v>
      </c>
      <c r="L234" s="32"/>
      <c r="M234" s="143" t="s">
        <v>1</v>
      </c>
      <c r="N234" s="144" t="s">
        <v>42</v>
      </c>
      <c r="P234" s="145">
        <f>O234*H234</f>
        <v>0</v>
      </c>
      <c r="Q234" s="145">
        <v>8.8000000000000005E-3</v>
      </c>
      <c r="R234" s="145">
        <f>Q234*H234</f>
        <v>2.4464000000000005E-3</v>
      </c>
      <c r="S234" s="145">
        <v>0</v>
      </c>
      <c r="T234" s="146">
        <f>S234*H234</f>
        <v>0</v>
      </c>
      <c r="AR234" s="147" t="s">
        <v>677</v>
      </c>
      <c r="AT234" s="147" t="s">
        <v>155</v>
      </c>
      <c r="AU234" s="147" t="s">
        <v>87</v>
      </c>
      <c r="AY234" s="17" t="s">
        <v>149</v>
      </c>
      <c r="BE234" s="148">
        <f>IF(N234="základní",J234,0)</f>
        <v>0</v>
      </c>
      <c r="BF234" s="148">
        <f>IF(N234="snížená",J234,0)</f>
        <v>0</v>
      </c>
      <c r="BG234" s="148">
        <f>IF(N234="zákl. přenesená",J234,0)</f>
        <v>0</v>
      </c>
      <c r="BH234" s="148">
        <f>IF(N234="sníž. přenesená",J234,0)</f>
        <v>0</v>
      </c>
      <c r="BI234" s="148">
        <f>IF(N234="nulová",J234,0)</f>
        <v>0</v>
      </c>
      <c r="BJ234" s="17" t="s">
        <v>85</v>
      </c>
      <c r="BK234" s="148">
        <f>ROUND(I234*H234,2)</f>
        <v>0</v>
      </c>
      <c r="BL234" s="17" t="s">
        <v>677</v>
      </c>
      <c r="BM234" s="147" t="s">
        <v>636</v>
      </c>
    </row>
    <row r="235" spans="2:65" s="1" customFormat="1" ht="10.199999999999999">
      <c r="B235" s="32"/>
      <c r="D235" s="149" t="s">
        <v>162</v>
      </c>
      <c r="F235" s="150" t="s">
        <v>2379</v>
      </c>
      <c r="I235" s="151"/>
      <c r="L235" s="32"/>
      <c r="M235" s="152"/>
      <c r="T235" s="56"/>
      <c r="AT235" s="17" t="s">
        <v>162</v>
      </c>
      <c r="AU235" s="17" t="s">
        <v>87</v>
      </c>
    </row>
    <row r="236" spans="2:65" s="13" customFormat="1" ht="10.199999999999999">
      <c r="B236" s="159"/>
      <c r="D236" s="149" t="s">
        <v>163</v>
      </c>
      <c r="E236" s="160" t="s">
        <v>1</v>
      </c>
      <c r="F236" s="161" t="s">
        <v>2380</v>
      </c>
      <c r="H236" s="162">
        <v>0.27800000000000002</v>
      </c>
      <c r="I236" s="163"/>
      <c r="L236" s="159"/>
      <c r="M236" s="164"/>
      <c r="T236" s="165"/>
      <c r="AT236" s="160" t="s">
        <v>163</v>
      </c>
      <c r="AU236" s="160" t="s">
        <v>87</v>
      </c>
      <c r="AV236" s="13" t="s">
        <v>87</v>
      </c>
      <c r="AW236" s="13" t="s">
        <v>33</v>
      </c>
      <c r="AX236" s="13" t="s">
        <v>85</v>
      </c>
      <c r="AY236" s="160" t="s">
        <v>149</v>
      </c>
    </row>
    <row r="237" spans="2:65" s="1" customFormat="1" ht="16.5" customHeight="1">
      <c r="B237" s="32"/>
      <c r="C237" s="136" t="s">
        <v>489</v>
      </c>
      <c r="D237" s="136" t="s">
        <v>155</v>
      </c>
      <c r="E237" s="137" t="s">
        <v>2381</v>
      </c>
      <c r="F237" s="138" t="s">
        <v>2382</v>
      </c>
      <c r="G237" s="139" t="s">
        <v>327</v>
      </c>
      <c r="H237" s="140">
        <v>2.2999999999999998</v>
      </c>
      <c r="I237" s="141"/>
      <c r="J237" s="142">
        <f>ROUND(I237*H237,2)</f>
        <v>0</v>
      </c>
      <c r="K237" s="138" t="s">
        <v>159</v>
      </c>
      <c r="L237" s="32"/>
      <c r="M237" s="143" t="s">
        <v>1</v>
      </c>
      <c r="N237" s="144" t="s">
        <v>42</v>
      </c>
      <c r="P237" s="145">
        <f>O237*H237</f>
        <v>0</v>
      </c>
      <c r="Q237" s="145">
        <v>0</v>
      </c>
      <c r="R237" s="145">
        <f>Q237*H237</f>
        <v>0</v>
      </c>
      <c r="S237" s="145">
        <v>0</v>
      </c>
      <c r="T237" s="146">
        <f>S237*H237</f>
        <v>0</v>
      </c>
      <c r="AR237" s="147" t="s">
        <v>677</v>
      </c>
      <c r="AT237" s="147" t="s">
        <v>155</v>
      </c>
      <c r="AU237" s="147" t="s">
        <v>87</v>
      </c>
      <c r="AY237" s="17" t="s">
        <v>149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85</v>
      </c>
      <c r="BK237" s="148">
        <f>ROUND(I237*H237,2)</f>
        <v>0</v>
      </c>
      <c r="BL237" s="17" t="s">
        <v>677</v>
      </c>
      <c r="BM237" s="147" t="s">
        <v>648</v>
      </c>
    </row>
    <row r="238" spans="2:65" s="1" customFormat="1" ht="19.2">
      <c r="B238" s="32"/>
      <c r="D238" s="149" t="s">
        <v>162</v>
      </c>
      <c r="F238" s="150" t="s">
        <v>2383</v>
      </c>
      <c r="I238" s="151"/>
      <c r="L238" s="32"/>
      <c r="M238" s="152"/>
      <c r="T238" s="56"/>
      <c r="AT238" s="17" t="s">
        <v>162</v>
      </c>
      <c r="AU238" s="17" t="s">
        <v>87</v>
      </c>
    </row>
    <row r="239" spans="2:65" s="13" customFormat="1" ht="10.199999999999999">
      <c r="B239" s="159"/>
      <c r="D239" s="149" t="s">
        <v>163</v>
      </c>
      <c r="E239" s="160" t="s">
        <v>1</v>
      </c>
      <c r="F239" s="161" t="s">
        <v>2384</v>
      </c>
      <c r="H239" s="162">
        <v>2.2999999999999998</v>
      </c>
      <c r="I239" s="163"/>
      <c r="L239" s="159"/>
      <c r="M239" s="164"/>
      <c r="T239" s="165"/>
      <c r="AT239" s="160" t="s">
        <v>163</v>
      </c>
      <c r="AU239" s="160" t="s">
        <v>87</v>
      </c>
      <c r="AV239" s="13" t="s">
        <v>87</v>
      </c>
      <c r="AW239" s="13" t="s">
        <v>33</v>
      </c>
      <c r="AX239" s="13" t="s">
        <v>85</v>
      </c>
      <c r="AY239" s="160" t="s">
        <v>149</v>
      </c>
    </row>
    <row r="240" spans="2:65" s="1" customFormat="1" ht="16.5" customHeight="1">
      <c r="B240" s="32"/>
      <c r="C240" s="136" t="s">
        <v>495</v>
      </c>
      <c r="D240" s="136" t="s">
        <v>155</v>
      </c>
      <c r="E240" s="137" t="s">
        <v>2385</v>
      </c>
      <c r="F240" s="138" t="s">
        <v>2386</v>
      </c>
      <c r="G240" s="139" t="s">
        <v>327</v>
      </c>
      <c r="H240" s="140">
        <v>0.8</v>
      </c>
      <c r="I240" s="141"/>
      <c r="J240" s="142">
        <f>ROUND(I240*H240,2)</f>
        <v>0</v>
      </c>
      <c r="K240" s="138" t="s">
        <v>159</v>
      </c>
      <c r="L240" s="32"/>
      <c r="M240" s="143" t="s">
        <v>1</v>
      </c>
      <c r="N240" s="144" t="s">
        <v>42</v>
      </c>
      <c r="P240" s="145">
        <f>O240*H240</f>
        <v>0</v>
      </c>
      <c r="Q240" s="145">
        <v>2.3010199999999998</v>
      </c>
      <c r="R240" s="145">
        <f>Q240*H240</f>
        <v>1.840816</v>
      </c>
      <c r="S240" s="145">
        <v>0</v>
      </c>
      <c r="T240" s="146">
        <f>S240*H240</f>
        <v>0</v>
      </c>
      <c r="AR240" s="147" t="s">
        <v>677</v>
      </c>
      <c r="AT240" s="147" t="s">
        <v>155</v>
      </c>
      <c r="AU240" s="147" t="s">
        <v>87</v>
      </c>
      <c r="AY240" s="17" t="s">
        <v>149</v>
      </c>
      <c r="BE240" s="148">
        <f>IF(N240="základní",J240,0)</f>
        <v>0</v>
      </c>
      <c r="BF240" s="148">
        <f>IF(N240="snížená",J240,0)</f>
        <v>0</v>
      </c>
      <c r="BG240" s="148">
        <f>IF(N240="zákl. přenesená",J240,0)</f>
        <v>0</v>
      </c>
      <c r="BH240" s="148">
        <f>IF(N240="sníž. přenesená",J240,0)</f>
        <v>0</v>
      </c>
      <c r="BI240" s="148">
        <f>IF(N240="nulová",J240,0)</f>
        <v>0</v>
      </c>
      <c r="BJ240" s="17" t="s">
        <v>85</v>
      </c>
      <c r="BK240" s="148">
        <f>ROUND(I240*H240,2)</f>
        <v>0</v>
      </c>
      <c r="BL240" s="17" t="s">
        <v>677</v>
      </c>
      <c r="BM240" s="147" t="s">
        <v>662</v>
      </c>
    </row>
    <row r="241" spans="2:65" s="1" customFormat="1" ht="10.199999999999999">
      <c r="B241" s="32"/>
      <c r="D241" s="149" t="s">
        <v>162</v>
      </c>
      <c r="F241" s="150" t="s">
        <v>2387</v>
      </c>
      <c r="I241" s="151"/>
      <c r="L241" s="32"/>
      <c r="M241" s="152"/>
      <c r="T241" s="56"/>
      <c r="AT241" s="17" t="s">
        <v>162</v>
      </c>
      <c r="AU241" s="17" t="s">
        <v>87</v>
      </c>
    </row>
    <row r="242" spans="2:65" s="13" customFormat="1" ht="10.199999999999999">
      <c r="B242" s="159"/>
      <c r="D242" s="149" t="s">
        <v>163</v>
      </c>
      <c r="E242" s="160" t="s">
        <v>1</v>
      </c>
      <c r="F242" s="161" t="s">
        <v>2388</v>
      </c>
      <c r="H242" s="162">
        <v>0.8</v>
      </c>
      <c r="I242" s="163"/>
      <c r="L242" s="159"/>
      <c r="M242" s="164"/>
      <c r="T242" s="165"/>
      <c r="AT242" s="160" t="s">
        <v>163</v>
      </c>
      <c r="AU242" s="160" t="s">
        <v>87</v>
      </c>
      <c r="AV242" s="13" t="s">
        <v>87</v>
      </c>
      <c r="AW242" s="13" t="s">
        <v>33</v>
      </c>
      <c r="AX242" s="13" t="s">
        <v>85</v>
      </c>
      <c r="AY242" s="160" t="s">
        <v>149</v>
      </c>
    </row>
    <row r="243" spans="2:65" s="12" customFormat="1" ht="10.199999999999999">
      <c r="B243" s="153"/>
      <c r="D243" s="149" t="s">
        <v>163</v>
      </c>
      <c r="E243" s="154" t="s">
        <v>1</v>
      </c>
      <c r="F243" s="155" t="s">
        <v>2389</v>
      </c>
      <c r="H243" s="154" t="s">
        <v>1</v>
      </c>
      <c r="I243" s="156"/>
      <c r="L243" s="153"/>
      <c r="M243" s="157"/>
      <c r="T243" s="158"/>
      <c r="AT243" s="154" t="s">
        <v>163</v>
      </c>
      <c r="AU243" s="154" t="s">
        <v>87</v>
      </c>
      <c r="AV243" s="12" t="s">
        <v>85</v>
      </c>
      <c r="AW243" s="12" t="s">
        <v>33</v>
      </c>
      <c r="AX243" s="12" t="s">
        <v>77</v>
      </c>
      <c r="AY243" s="154" t="s">
        <v>149</v>
      </c>
    </row>
    <row r="244" spans="2:65" s="1" customFormat="1" ht="16.5" customHeight="1">
      <c r="B244" s="32"/>
      <c r="C244" s="176" t="s">
        <v>502</v>
      </c>
      <c r="D244" s="176" t="s">
        <v>414</v>
      </c>
      <c r="E244" s="177" t="s">
        <v>2390</v>
      </c>
      <c r="F244" s="178" t="s">
        <v>2391</v>
      </c>
      <c r="G244" s="179" t="s">
        <v>505</v>
      </c>
      <c r="H244" s="180">
        <v>3</v>
      </c>
      <c r="I244" s="181"/>
      <c r="J244" s="182">
        <f>ROUND(I244*H244,2)</f>
        <v>0</v>
      </c>
      <c r="K244" s="178" t="s">
        <v>1</v>
      </c>
      <c r="L244" s="183"/>
      <c r="M244" s="184" t="s">
        <v>1</v>
      </c>
      <c r="N244" s="185" t="s">
        <v>42</v>
      </c>
      <c r="P244" s="145">
        <f>O244*H244</f>
        <v>0</v>
      </c>
      <c r="Q244" s="145">
        <v>1.311E-2</v>
      </c>
      <c r="R244" s="145">
        <f>Q244*H244</f>
        <v>3.9330000000000004E-2</v>
      </c>
      <c r="S244" s="145">
        <v>0</v>
      </c>
      <c r="T244" s="146">
        <f>S244*H244</f>
        <v>0</v>
      </c>
      <c r="AR244" s="147" t="s">
        <v>2286</v>
      </c>
      <c r="AT244" s="147" t="s">
        <v>414</v>
      </c>
      <c r="AU244" s="147" t="s">
        <v>87</v>
      </c>
      <c r="AY244" s="17" t="s">
        <v>149</v>
      </c>
      <c r="BE244" s="148">
        <f>IF(N244="základní",J244,0)</f>
        <v>0</v>
      </c>
      <c r="BF244" s="148">
        <f>IF(N244="snížená",J244,0)</f>
        <v>0</v>
      </c>
      <c r="BG244" s="148">
        <f>IF(N244="zákl. přenesená",J244,0)</f>
        <v>0</v>
      </c>
      <c r="BH244" s="148">
        <f>IF(N244="sníž. přenesená",J244,0)</f>
        <v>0</v>
      </c>
      <c r="BI244" s="148">
        <f>IF(N244="nulová",J244,0)</f>
        <v>0</v>
      </c>
      <c r="BJ244" s="17" t="s">
        <v>85</v>
      </c>
      <c r="BK244" s="148">
        <f>ROUND(I244*H244,2)</f>
        <v>0</v>
      </c>
      <c r="BL244" s="17" t="s">
        <v>677</v>
      </c>
      <c r="BM244" s="147" t="s">
        <v>2392</v>
      </c>
    </row>
    <row r="245" spans="2:65" s="1" customFormat="1" ht="10.199999999999999">
      <c r="B245" s="32"/>
      <c r="D245" s="149" t="s">
        <v>162</v>
      </c>
      <c r="F245" s="150" t="s">
        <v>2391</v>
      </c>
      <c r="I245" s="151"/>
      <c r="L245" s="32"/>
      <c r="M245" s="152"/>
      <c r="T245" s="56"/>
      <c r="AT245" s="17" t="s">
        <v>162</v>
      </c>
      <c r="AU245" s="17" t="s">
        <v>87</v>
      </c>
    </row>
    <row r="246" spans="2:65" s="13" customFormat="1" ht="10.199999999999999">
      <c r="B246" s="159"/>
      <c r="D246" s="149" t="s">
        <v>163</v>
      </c>
      <c r="E246" s="160" t="s">
        <v>1</v>
      </c>
      <c r="F246" s="161" t="s">
        <v>2393</v>
      </c>
      <c r="H246" s="162">
        <v>3</v>
      </c>
      <c r="I246" s="163"/>
      <c r="L246" s="159"/>
      <c r="M246" s="164"/>
      <c r="T246" s="165"/>
      <c r="AT246" s="160" t="s">
        <v>163</v>
      </c>
      <c r="AU246" s="160" t="s">
        <v>87</v>
      </c>
      <c r="AV246" s="13" t="s">
        <v>87</v>
      </c>
      <c r="AW246" s="13" t="s">
        <v>33</v>
      </c>
      <c r="AX246" s="13" t="s">
        <v>85</v>
      </c>
      <c r="AY246" s="160" t="s">
        <v>149</v>
      </c>
    </row>
    <row r="247" spans="2:65" s="1" customFormat="1" ht="16.5" customHeight="1">
      <c r="B247" s="32"/>
      <c r="C247" s="136" t="s">
        <v>511</v>
      </c>
      <c r="D247" s="136" t="s">
        <v>155</v>
      </c>
      <c r="E247" s="137" t="s">
        <v>2394</v>
      </c>
      <c r="F247" s="138" t="s">
        <v>2395</v>
      </c>
      <c r="G247" s="139" t="s">
        <v>327</v>
      </c>
      <c r="H247" s="140">
        <v>11.97</v>
      </c>
      <c r="I247" s="141"/>
      <c r="J247" s="142">
        <f>ROUND(I247*H247,2)</f>
        <v>0</v>
      </c>
      <c r="K247" s="138" t="s">
        <v>159</v>
      </c>
      <c r="L247" s="32"/>
      <c r="M247" s="143" t="s">
        <v>1</v>
      </c>
      <c r="N247" s="144" t="s">
        <v>42</v>
      </c>
      <c r="P247" s="145">
        <f>O247*H247</f>
        <v>0</v>
      </c>
      <c r="Q247" s="145">
        <v>0</v>
      </c>
      <c r="R247" s="145">
        <f>Q247*H247</f>
        <v>0</v>
      </c>
      <c r="S247" s="145">
        <v>0</v>
      </c>
      <c r="T247" s="146">
        <f>S247*H247</f>
        <v>0</v>
      </c>
      <c r="AR247" s="147" t="s">
        <v>677</v>
      </c>
      <c r="AT247" s="147" t="s">
        <v>155</v>
      </c>
      <c r="AU247" s="147" t="s">
        <v>87</v>
      </c>
      <c r="AY247" s="17" t="s">
        <v>149</v>
      </c>
      <c r="BE247" s="148">
        <f>IF(N247="základní",J247,0)</f>
        <v>0</v>
      </c>
      <c r="BF247" s="148">
        <f>IF(N247="snížená",J247,0)</f>
        <v>0</v>
      </c>
      <c r="BG247" s="148">
        <f>IF(N247="zákl. přenesená",J247,0)</f>
        <v>0</v>
      </c>
      <c r="BH247" s="148">
        <f>IF(N247="sníž. přenesená",J247,0)</f>
        <v>0</v>
      </c>
      <c r="BI247" s="148">
        <f>IF(N247="nulová",J247,0)</f>
        <v>0</v>
      </c>
      <c r="BJ247" s="17" t="s">
        <v>85</v>
      </c>
      <c r="BK247" s="148">
        <f>ROUND(I247*H247,2)</f>
        <v>0</v>
      </c>
      <c r="BL247" s="17" t="s">
        <v>677</v>
      </c>
      <c r="BM247" s="147" t="s">
        <v>677</v>
      </c>
    </row>
    <row r="248" spans="2:65" s="1" customFormat="1" ht="10.199999999999999">
      <c r="B248" s="32"/>
      <c r="D248" s="149" t="s">
        <v>162</v>
      </c>
      <c r="F248" s="150" t="s">
        <v>2396</v>
      </c>
      <c r="I248" s="151"/>
      <c r="L248" s="32"/>
      <c r="M248" s="152"/>
      <c r="T248" s="56"/>
      <c r="AT248" s="17" t="s">
        <v>162</v>
      </c>
      <c r="AU248" s="17" t="s">
        <v>87</v>
      </c>
    </row>
    <row r="249" spans="2:65" s="12" customFormat="1" ht="10.199999999999999">
      <c r="B249" s="153"/>
      <c r="D249" s="149" t="s">
        <v>163</v>
      </c>
      <c r="E249" s="154" t="s">
        <v>1</v>
      </c>
      <c r="F249" s="155" t="s">
        <v>2397</v>
      </c>
      <c r="H249" s="154" t="s">
        <v>1</v>
      </c>
      <c r="I249" s="156"/>
      <c r="L249" s="153"/>
      <c r="M249" s="157"/>
      <c r="T249" s="158"/>
      <c r="AT249" s="154" t="s">
        <v>163</v>
      </c>
      <c r="AU249" s="154" t="s">
        <v>87</v>
      </c>
      <c r="AV249" s="12" t="s">
        <v>85</v>
      </c>
      <c r="AW249" s="12" t="s">
        <v>33</v>
      </c>
      <c r="AX249" s="12" t="s">
        <v>77</v>
      </c>
      <c r="AY249" s="154" t="s">
        <v>149</v>
      </c>
    </row>
    <row r="250" spans="2:65" s="12" customFormat="1" ht="10.199999999999999">
      <c r="B250" s="153"/>
      <c r="D250" s="149" t="s">
        <v>163</v>
      </c>
      <c r="E250" s="154" t="s">
        <v>1</v>
      </c>
      <c r="F250" s="155" t="s">
        <v>2398</v>
      </c>
      <c r="H250" s="154" t="s">
        <v>1</v>
      </c>
      <c r="I250" s="156"/>
      <c r="L250" s="153"/>
      <c r="M250" s="157"/>
      <c r="T250" s="158"/>
      <c r="AT250" s="154" t="s">
        <v>163</v>
      </c>
      <c r="AU250" s="154" t="s">
        <v>87</v>
      </c>
      <c r="AV250" s="12" t="s">
        <v>85</v>
      </c>
      <c r="AW250" s="12" t="s">
        <v>33</v>
      </c>
      <c r="AX250" s="12" t="s">
        <v>77</v>
      </c>
      <c r="AY250" s="154" t="s">
        <v>149</v>
      </c>
    </row>
    <row r="251" spans="2:65" s="13" customFormat="1" ht="10.199999999999999">
      <c r="B251" s="159"/>
      <c r="D251" s="149" t="s">
        <v>163</v>
      </c>
      <c r="E251" s="160" t="s">
        <v>1</v>
      </c>
      <c r="F251" s="161" t="s">
        <v>2399</v>
      </c>
      <c r="H251" s="162">
        <v>0.8</v>
      </c>
      <c r="I251" s="163"/>
      <c r="L251" s="159"/>
      <c r="M251" s="164"/>
      <c r="T251" s="165"/>
      <c r="AT251" s="160" t="s">
        <v>163</v>
      </c>
      <c r="AU251" s="160" t="s">
        <v>87</v>
      </c>
      <c r="AV251" s="13" t="s">
        <v>87</v>
      </c>
      <c r="AW251" s="13" t="s">
        <v>33</v>
      </c>
      <c r="AX251" s="13" t="s">
        <v>77</v>
      </c>
      <c r="AY251" s="160" t="s">
        <v>149</v>
      </c>
    </row>
    <row r="252" spans="2:65" s="12" customFormat="1" ht="10.199999999999999">
      <c r="B252" s="153"/>
      <c r="D252" s="149" t="s">
        <v>163</v>
      </c>
      <c r="E252" s="154" t="s">
        <v>1</v>
      </c>
      <c r="F252" s="155" t="s">
        <v>2400</v>
      </c>
      <c r="H252" s="154" t="s">
        <v>1</v>
      </c>
      <c r="I252" s="156"/>
      <c r="L252" s="153"/>
      <c r="M252" s="157"/>
      <c r="T252" s="158"/>
      <c r="AT252" s="154" t="s">
        <v>163</v>
      </c>
      <c r="AU252" s="154" t="s">
        <v>87</v>
      </c>
      <c r="AV252" s="12" t="s">
        <v>85</v>
      </c>
      <c r="AW252" s="12" t="s">
        <v>33</v>
      </c>
      <c r="AX252" s="12" t="s">
        <v>77</v>
      </c>
      <c r="AY252" s="154" t="s">
        <v>149</v>
      </c>
    </row>
    <row r="253" spans="2:65" s="13" customFormat="1" ht="10.199999999999999">
      <c r="B253" s="159"/>
      <c r="D253" s="149" t="s">
        <v>163</v>
      </c>
      <c r="E253" s="160" t="s">
        <v>1</v>
      </c>
      <c r="F253" s="161" t="s">
        <v>2401</v>
      </c>
      <c r="H253" s="162">
        <v>11.17</v>
      </c>
      <c r="I253" s="163"/>
      <c r="L253" s="159"/>
      <c r="M253" s="164"/>
      <c r="T253" s="165"/>
      <c r="AT253" s="160" t="s">
        <v>163</v>
      </c>
      <c r="AU253" s="160" t="s">
        <v>87</v>
      </c>
      <c r="AV253" s="13" t="s">
        <v>87</v>
      </c>
      <c r="AW253" s="13" t="s">
        <v>33</v>
      </c>
      <c r="AX253" s="13" t="s">
        <v>77</v>
      </c>
      <c r="AY253" s="160" t="s">
        <v>149</v>
      </c>
    </row>
    <row r="254" spans="2:65" s="14" customFormat="1" ht="10.199999999999999">
      <c r="B254" s="169"/>
      <c r="D254" s="149" t="s">
        <v>163</v>
      </c>
      <c r="E254" s="170" t="s">
        <v>1</v>
      </c>
      <c r="F254" s="171" t="s">
        <v>271</v>
      </c>
      <c r="H254" s="172">
        <v>11.97</v>
      </c>
      <c r="I254" s="173"/>
      <c r="L254" s="169"/>
      <c r="M254" s="174"/>
      <c r="T254" s="175"/>
      <c r="AT254" s="170" t="s">
        <v>163</v>
      </c>
      <c r="AU254" s="170" t="s">
        <v>87</v>
      </c>
      <c r="AV254" s="14" t="s">
        <v>148</v>
      </c>
      <c r="AW254" s="14" t="s">
        <v>33</v>
      </c>
      <c r="AX254" s="14" t="s">
        <v>85</v>
      </c>
      <c r="AY254" s="170" t="s">
        <v>149</v>
      </c>
    </row>
    <row r="255" spans="2:65" s="1" customFormat="1" ht="16.5" customHeight="1">
      <c r="B255" s="32"/>
      <c r="C255" s="136" t="s">
        <v>516</v>
      </c>
      <c r="D255" s="136" t="s">
        <v>155</v>
      </c>
      <c r="E255" s="137" t="s">
        <v>2402</v>
      </c>
      <c r="F255" s="138" t="s">
        <v>2403</v>
      </c>
      <c r="G255" s="139" t="s">
        <v>298</v>
      </c>
      <c r="H255" s="140">
        <v>203</v>
      </c>
      <c r="I255" s="141"/>
      <c r="J255" s="142">
        <f>ROUND(I255*H255,2)</f>
        <v>0</v>
      </c>
      <c r="K255" s="138" t="s">
        <v>159</v>
      </c>
      <c r="L255" s="32"/>
      <c r="M255" s="143" t="s">
        <v>1</v>
      </c>
      <c r="N255" s="144" t="s">
        <v>42</v>
      </c>
      <c r="P255" s="145">
        <f>O255*H255</f>
        <v>0</v>
      </c>
      <c r="Q255" s="145">
        <v>0</v>
      </c>
      <c r="R255" s="145">
        <f>Q255*H255</f>
        <v>0</v>
      </c>
      <c r="S255" s="145">
        <v>0</v>
      </c>
      <c r="T255" s="146">
        <f>S255*H255</f>
        <v>0</v>
      </c>
      <c r="AR255" s="147" t="s">
        <v>677</v>
      </c>
      <c r="AT255" s="147" t="s">
        <v>155</v>
      </c>
      <c r="AU255" s="147" t="s">
        <v>87</v>
      </c>
      <c r="AY255" s="17" t="s">
        <v>149</v>
      </c>
      <c r="BE255" s="148">
        <f>IF(N255="základní",J255,0)</f>
        <v>0</v>
      </c>
      <c r="BF255" s="148">
        <f>IF(N255="snížená",J255,0)</f>
        <v>0</v>
      </c>
      <c r="BG255" s="148">
        <f>IF(N255="zákl. přenesená",J255,0)</f>
        <v>0</v>
      </c>
      <c r="BH255" s="148">
        <f>IF(N255="sníž. přenesená",J255,0)</f>
        <v>0</v>
      </c>
      <c r="BI255" s="148">
        <f>IF(N255="nulová",J255,0)</f>
        <v>0</v>
      </c>
      <c r="BJ255" s="17" t="s">
        <v>85</v>
      </c>
      <c r="BK255" s="148">
        <f>ROUND(I255*H255,2)</f>
        <v>0</v>
      </c>
      <c r="BL255" s="17" t="s">
        <v>677</v>
      </c>
      <c r="BM255" s="147" t="s">
        <v>691</v>
      </c>
    </row>
    <row r="256" spans="2:65" s="1" customFormat="1" ht="19.2">
      <c r="B256" s="32"/>
      <c r="D256" s="149" t="s">
        <v>162</v>
      </c>
      <c r="F256" s="150" t="s">
        <v>2404</v>
      </c>
      <c r="I256" s="151"/>
      <c r="L256" s="32"/>
      <c r="M256" s="152"/>
      <c r="T256" s="56"/>
      <c r="AT256" s="17" t="s">
        <v>162</v>
      </c>
      <c r="AU256" s="17" t="s">
        <v>87</v>
      </c>
    </row>
    <row r="257" spans="2:65" s="13" customFormat="1" ht="10.199999999999999">
      <c r="B257" s="159"/>
      <c r="D257" s="149" t="s">
        <v>163</v>
      </c>
      <c r="E257" s="160" t="s">
        <v>1</v>
      </c>
      <c r="F257" s="161" t="s">
        <v>2405</v>
      </c>
      <c r="H257" s="162">
        <v>203</v>
      </c>
      <c r="I257" s="163"/>
      <c r="L257" s="159"/>
      <c r="M257" s="164"/>
      <c r="T257" s="165"/>
      <c r="AT257" s="160" t="s">
        <v>163</v>
      </c>
      <c r="AU257" s="160" t="s">
        <v>87</v>
      </c>
      <c r="AV257" s="13" t="s">
        <v>87</v>
      </c>
      <c r="AW257" s="13" t="s">
        <v>33</v>
      </c>
      <c r="AX257" s="13" t="s">
        <v>85</v>
      </c>
      <c r="AY257" s="160" t="s">
        <v>149</v>
      </c>
    </row>
    <row r="258" spans="2:65" s="12" customFormat="1" ht="10.199999999999999">
      <c r="B258" s="153"/>
      <c r="D258" s="149" t="s">
        <v>163</v>
      </c>
      <c r="E258" s="154" t="s">
        <v>1</v>
      </c>
      <c r="F258" s="155" t="s">
        <v>2406</v>
      </c>
      <c r="H258" s="154" t="s">
        <v>1</v>
      </c>
      <c r="I258" s="156"/>
      <c r="L258" s="153"/>
      <c r="M258" s="157"/>
      <c r="T258" s="158"/>
      <c r="AT258" s="154" t="s">
        <v>163</v>
      </c>
      <c r="AU258" s="154" t="s">
        <v>87</v>
      </c>
      <c r="AV258" s="12" t="s">
        <v>85</v>
      </c>
      <c r="AW258" s="12" t="s">
        <v>33</v>
      </c>
      <c r="AX258" s="12" t="s">
        <v>77</v>
      </c>
      <c r="AY258" s="154" t="s">
        <v>149</v>
      </c>
    </row>
    <row r="259" spans="2:65" s="1" customFormat="1" ht="16.5" customHeight="1">
      <c r="B259" s="32"/>
      <c r="C259" s="136" t="s">
        <v>523</v>
      </c>
      <c r="D259" s="136" t="s">
        <v>155</v>
      </c>
      <c r="E259" s="137" t="s">
        <v>2407</v>
      </c>
      <c r="F259" s="138" t="s">
        <v>2408</v>
      </c>
      <c r="G259" s="139" t="s">
        <v>298</v>
      </c>
      <c r="H259" s="140">
        <v>69</v>
      </c>
      <c r="I259" s="141"/>
      <c r="J259" s="142">
        <f>ROUND(I259*H259,2)</f>
        <v>0</v>
      </c>
      <c r="K259" s="138" t="s">
        <v>159</v>
      </c>
      <c r="L259" s="32"/>
      <c r="M259" s="143" t="s">
        <v>1</v>
      </c>
      <c r="N259" s="144" t="s">
        <v>42</v>
      </c>
      <c r="P259" s="145">
        <f>O259*H259</f>
        <v>0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AR259" s="147" t="s">
        <v>677</v>
      </c>
      <c r="AT259" s="147" t="s">
        <v>155</v>
      </c>
      <c r="AU259" s="147" t="s">
        <v>87</v>
      </c>
      <c r="AY259" s="17" t="s">
        <v>149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85</v>
      </c>
      <c r="BK259" s="148">
        <f>ROUND(I259*H259,2)</f>
        <v>0</v>
      </c>
      <c r="BL259" s="17" t="s">
        <v>677</v>
      </c>
      <c r="BM259" s="147" t="s">
        <v>2409</v>
      </c>
    </row>
    <row r="260" spans="2:65" s="1" customFormat="1" ht="19.2">
      <c r="B260" s="32"/>
      <c r="D260" s="149" t="s">
        <v>162</v>
      </c>
      <c r="F260" s="150" t="s">
        <v>2410</v>
      </c>
      <c r="I260" s="151"/>
      <c r="L260" s="32"/>
      <c r="M260" s="152"/>
      <c r="T260" s="56"/>
      <c r="AT260" s="17" t="s">
        <v>162</v>
      </c>
      <c r="AU260" s="17" t="s">
        <v>87</v>
      </c>
    </row>
    <row r="261" spans="2:65" s="13" customFormat="1" ht="10.199999999999999">
      <c r="B261" s="159"/>
      <c r="D261" s="149" t="s">
        <v>163</v>
      </c>
      <c r="E261" s="160" t="s">
        <v>1</v>
      </c>
      <c r="F261" s="161" t="s">
        <v>2411</v>
      </c>
      <c r="H261" s="162">
        <v>69</v>
      </c>
      <c r="I261" s="163"/>
      <c r="L261" s="159"/>
      <c r="M261" s="164"/>
      <c r="T261" s="165"/>
      <c r="AT261" s="160" t="s">
        <v>163</v>
      </c>
      <c r="AU261" s="160" t="s">
        <v>87</v>
      </c>
      <c r="AV261" s="13" t="s">
        <v>87</v>
      </c>
      <c r="AW261" s="13" t="s">
        <v>33</v>
      </c>
      <c r="AX261" s="13" t="s">
        <v>85</v>
      </c>
      <c r="AY261" s="160" t="s">
        <v>149</v>
      </c>
    </row>
    <row r="262" spans="2:65" s="12" customFormat="1" ht="10.199999999999999">
      <c r="B262" s="153"/>
      <c r="D262" s="149" t="s">
        <v>163</v>
      </c>
      <c r="E262" s="154" t="s">
        <v>1</v>
      </c>
      <c r="F262" s="155" t="s">
        <v>2406</v>
      </c>
      <c r="H262" s="154" t="s">
        <v>1</v>
      </c>
      <c r="I262" s="156"/>
      <c r="L262" s="153"/>
      <c r="M262" s="157"/>
      <c r="T262" s="158"/>
      <c r="AT262" s="154" t="s">
        <v>163</v>
      </c>
      <c r="AU262" s="154" t="s">
        <v>87</v>
      </c>
      <c r="AV262" s="12" t="s">
        <v>85</v>
      </c>
      <c r="AW262" s="12" t="s">
        <v>33</v>
      </c>
      <c r="AX262" s="12" t="s">
        <v>77</v>
      </c>
      <c r="AY262" s="154" t="s">
        <v>149</v>
      </c>
    </row>
    <row r="263" spans="2:65" s="1" customFormat="1" ht="16.5" customHeight="1">
      <c r="B263" s="32"/>
      <c r="C263" s="136" t="s">
        <v>528</v>
      </c>
      <c r="D263" s="136" t="s">
        <v>155</v>
      </c>
      <c r="E263" s="137" t="s">
        <v>2412</v>
      </c>
      <c r="F263" s="138" t="s">
        <v>2413</v>
      </c>
      <c r="G263" s="139" t="s">
        <v>298</v>
      </c>
      <c r="H263" s="140">
        <v>33</v>
      </c>
      <c r="I263" s="141"/>
      <c r="J263" s="142">
        <f>ROUND(I263*H263,2)</f>
        <v>0</v>
      </c>
      <c r="K263" s="138" t="s">
        <v>159</v>
      </c>
      <c r="L263" s="32"/>
      <c r="M263" s="143" t="s">
        <v>1</v>
      </c>
      <c r="N263" s="144" t="s">
        <v>42</v>
      </c>
      <c r="P263" s="145">
        <f>O263*H263</f>
        <v>0</v>
      </c>
      <c r="Q263" s="145">
        <v>0</v>
      </c>
      <c r="R263" s="145">
        <f>Q263*H263</f>
        <v>0</v>
      </c>
      <c r="S263" s="145">
        <v>0</v>
      </c>
      <c r="T263" s="146">
        <f>S263*H263</f>
        <v>0</v>
      </c>
      <c r="AR263" s="147" t="s">
        <v>677</v>
      </c>
      <c r="AT263" s="147" t="s">
        <v>155</v>
      </c>
      <c r="AU263" s="147" t="s">
        <v>87</v>
      </c>
      <c r="AY263" s="17" t="s">
        <v>149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7" t="s">
        <v>85</v>
      </c>
      <c r="BK263" s="148">
        <f>ROUND(I263*H263,2)</f>
        <v>0</v>
      </c>
      <c r="BL263" s="17" t="s">
        <v>677</v>
      </c>
      <c r="BM263" s="147" t="s">
        <v>706</v>
      </c>
    </row>
    <row r="264" spans="2:65" s="1" customFormat="1" ht="19.2">
      <c r="B264" s="32"/>
      <c r="D264" s="149" t="s">
        <v>162</v>
      </c>
      <c r="F264" s="150" t="s">
        <v>2414</v>
      </c>
      <c r="I264" s="151"/>
      <c r="L264" s="32"/>
      <c r="M264" s="152"/>
      <c r="T264" s="56"/>
      <c r="AT264" s="17" t="s">
        <v>162</v>
      </c>
      <c r="AU264" s="17" t="s">
        <v>87</v>
      </c>
    </row>
    <row r="265" spans="2:65" s="13" customFormat="1" ht="10.199999999999999">
      <c r="B265" s="159"/>
      <c r="D265" s="149" t="s">
        <v>163</v>
      </c>
      <c r="E265" s="160" t="s">
        <v>1</v>
      </c>
      <c r="F265" s="161" t="s">
        <v>2415</v>
      </c>
      <c r="H265" s="162">
        <v>33</v>
      </c>
      <c r="I265" s="163"/>
      <c r="L265" s="159"/>
      <c r="M265" s="164"/>
      <c r="T265" s="165"/>
      <c r="AT265" s="160" t="s">
        <v>163</v>
      </c>
      <c r="AU265" s="160" t="s">
        <v>87</v>
      </c>
      <c r="AV265" s="13" t="s">
        <v>87</v>
      </c>
      <c r="AW265" s="13" t="s">
        <v>33</v>
      </c>
      <c r="AX265" s="13" t="s">
        <v>85</v>
      </c>
      <c r="AY265" s="160" t="s">
        <v>149</v>
      </c>
    </row>
    <row r="266" spans="2:65" s="1" customFormat="1" ht="16.5" customHeight="1">
      <c r="B266" s="32"/>
      <c r="C266" s="136" t="s">
        <v>533</v>
      </c>
      <c r="D266" s="136" t="s">
        <v>155</v>
      </c>
      <c r="E266" s="137" t="s">
        <v>2416</v>
      </c>
      <c r="F266" s="138" t="s">
        <v>2417</v>
      </c>
      <c r="G266" s="139" t="s">
        <v>327</v>
      </c>
      <c r="H266" s="140">
        <v>1.5</v>
      </c>
      <c r="I266" s="141"/>
      <c r="J266" s="142">
        <f>ROUND(I266*H266,2)</f>
        <v>0</v>
      </c>
      <c r="K266" s="138" t="s">
        <v>159</v>
      </c>
      <c r="L266" s="32"/>
      <c r="M266" s="143" t="s">
        <v>1</v>
      </c>
      <c r="N266" s="144" t="s">
        <v>42</v>
      </c>
      <c r="P266" s="145">
        <f>O266*H266</f>
        <v>0</v>
      </c>
      <c r="Q266" s="145">
        <v>0</v>
      </c>
      <c r="R266" s="145">
        <f>Q266*H266</f>
        <v>0</v>
      </c>
      <c r="S266" s="145">
        <v>0</v>
      </c>
      <c r="T266" s="146">
        <f>S266*H266</f>
        <v>0</v>
      </c>
      <c r="AR266" s="147" t="s">
        <v>677</v>
      </c>
      <c r="AT266" s="147" t="s">
        <v>155</v>
      </c>
      <c r="AU266" s="147" t="s">
        <v>87</v>
      </c>
      <c r="AY266" s="17" t="s">
        <v>149</v>
      </c>
      <c r="BE266" s="148">
        <f>IF(N266="základní",J266,0)</f>
        <v>0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7" t="s">
        <v>85</v>
      </c>
      <c r="BK266" s="148">
        <f>ROUND(I266*H266,2)</f>
        <v>0</v>
      </c>
      <c r="BL266" s="17" t="s">
        <v>677</v>
      </c>
      <c r="BM266" s="147" t="s">
        <v>2418</v>
      </c>
    </row>
    <row r="267" spans="2:65" s="1" customFormat="1" ht="19.2">
      <c r="B267" s="32"/>
      <c r="D267" s="149" t="s">
        <v>162</v>
      </c>
      <c r="F267" s="150" t="s">
        <v>2419</v>
      </c>
      <c r="I267" s="151"/>
      <c r="L267" s="32"/>
      <c r="M267" s="152"/>
      <c r="T267" s="56"/>
      <c r="AT267" s="17" t="s">
        <v>162</v>
      </c>
      <c r="AU267" s="17" t="s">
        <v>87</v>
      </c>
    </row>
    <row r="268" spans="2:65" s="13" customFormat="1" ht="10.199999999999999">
      <c r="B268" s="159"/>
      <c r="D268" s="149" t="s">
        <v>163</v>
      </c>
      <c r="E268" s="160" t="s">
        <v>1</v>
      </c>
      <c r="F268" s="161" t="s">
        <v>2420</v>
      </c>
      <c r="H268" s="162">
        <v>1.5</v>
      </c>
      <c r="I268" s="163"/>
      <c r="L268" s="159"/>
      <c r="M268" s="164"/>
      <c r="T268" s="165"/>
      <c r="AT268" s="160" t="s">
        <v>163</v>
      </c>
      <c r="AU268" s="160" t="s">
        <v>87</v>
      </c>
      <c r="AV268" s="13" t="s">
        <v>87</v>
      </c>
      <c r="AW268" s="13" t="s">
        <v>33</v>
      </c>
      <c r="AX268" s="13" t="s">
        <v>85</v>
      </c>
      <c r="AY268" s="160" t="s">
        <v>149</v>
      </c>
    </row>
    <row r="269" spans="2:65" s="1" customFormat="1" ht="16.5" customHeight="1">
      <c r="B269" s="32"/>
      <c r="C269" s="136" t="s">
        <v>539</v>
      </c>
      <c r="D269" s="136" t="s">
        <v>155</v>
      </c>
      <c r="E269" s="137" t="s">
        <v>2421</v>
      </c>
      <c r="F269" s="138" t="s">
        <v>2422</v>
      </c>
      <c r="G269" s="139" t="s">
        <v>298</v>
      </c>
      <c r="H269" s="140">
        <v>272</v>
      </c>
      <c r="I269" s="141"/>
      <c r="J269" s="142">
        <f>ROUND(I269*H269,2)</f>
        <v>0</v>
      </c>
      <c r="K269" s="138" t="s">
        <v>159</v>
      </c>
      <c r="L269" s="32"/>
      <c r="M269" s="143" t="s">
        <v>1</v>
      </c>
      <c r="N269" s="144" t="s">
        <v>42</v>
      </c>
      <c r="P269" s="145">
        <f>O269*H269</f>
        <v>0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AR269" s="147" t="s">
        <v>677</v>
      </c>
      <c r="AT269" s="147" t="s">
        <v>155</v>
      </c>
      <c r="AU269" s="147" t="s">
        <v>87</v>
      </c>
      <c r="AY269" s="17" t="s">
        <v>149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7" t="s">
        <v>85</v>
      </c>
      <c r="BK269" s="148">
        <f>ROUND(I269*H269,2)</f>
        <v>0</v>
      </c>
      <c r="BL269" s="17" t="s">
        <v>677</v>
      </c>
      <c r="BM269" s="147" t="s">
        <v>719</v>
      </c>
    </row>
    <row r="270" spans="2:65" s="1" customFormat="1" ht="10.199999999999999">
      <c r="B270" s="32"/>
      <c r="D270" s="149" t="s">
        <v>162</v>
      </c>
      <c r="F270" s="150" t="s">
        <v>2423</v>
      </c>
      <c r="I270" s="151"/>
      <c r="L270" s="32"/>
      <c r="M270" s="152"/>
      <c r="T270" s="56"/>
      <c r="AT270" s="17" t="s">
        <v>162</v>
      </c>
      <c r="AU270" s="17" t="s">
        <v>87</v>
      </c>
    </row>
    <row r="271" spans="2:65" s="12" customFormat="1" ht="10.199999999999999">
      <c r="B271" s="153"/>
      <c r="D271" s="149" t="s">
        <v>163</v>
      </c>
      <c r="E271" s="154" t="s">
        <v>1</v>
      </c>
      <c r="F271" s="155" t="s">
        <v>2424</v>
      </c>
      <c r="H271" s="154" t="s">
        <v>1</v>
      </c>
      <c r="I271" s="156"/>
      <c r="L271" s="153"/>
      <c r="M271" s="157"/>
      <c r="T271" s="158"/>
      <c r="AT271" s="154" t="s">
        <v>163</v>
      </c>
      <c r="AU271" s="154" t="s">
        <v>87</v>
      </c>
      <c r="AV271" s="12" t="s">
        <v>85</v>
      </c>
      <c r="AW271" s="12" t="s">
        <v>33</v>
      </c>
      <c r="AX271" s="12" t="s">
        <v>77</v>
      </c>
      <c r="AY271" s="154" t="s">
        <v>149</v>
      </c>
    </row>
    <row r="272" spans="2:65" s="13" customFormat="1" ht="10.199999999999999">
      <c r="B272" s="159"/>
      <c r="D272" s="149" t="s">
        <v>163</v>
      </c>
      <c r="E272" s="160" t="s">
        <v>1</v>
      </c>
      <c r="F272" s="161" t="s">
        <v>2425</v>
      </c>
      <c r="H272" s="162">
        <v>272</v>
      </c>
      <c r="I272" s="163"/>
      <c r="L272" s="159"/>
      <c r="M272" s="164"/>
      <c r="T272" s="165"/>
      <c r="AT272" s="160" t="s">
        <v>163</v>
      </c>
      <c r="AU272" s="160" t="s">
        <v>87</v>
      </c>
      <c r="AV272" s="13" t="s">
        <v>87</v>
      </c>
      <c r="AW272" s="13" t="s">
        <v>33</v>
      </c>
      <c r="AX272" s="13" t="s">
        <v>85</v>
      </c>
      <c r="AY272" s="160" t="s">
        <v>149</v>
      </c>
    </row>
    <row r="273" spans="2:65" s="1" customFormat="1" ht="16.5" customHeight="1">
      <c r="B273" s="32"/>
      <c r="C273" s="136" t="s">
        <v>545</v>
      </c>
      <c r="D273" s="136" t="s">
        <v>155</v>
      </c>
      <c r="E273" s="137" t="s">
        <v>2426</v>
      </c>
      <c r="F273" s="138" t="s">
        <v>2427</v>
      </c>
      <c r="G273" s="139" t="s">
        <v>298</v>
      </c>
      <c r="H273" s="140">
        <v>33</v>
      </c>
      <c r="I273" s="141"/>
      <c r="J273" s="142">
        <f>ROUND(I273*H273,2)</f>
        <v>0</v>
      </c>
      <c r="K273" s="138" t="s">
        <v>159</v>
      </c>
      <c r="L273" s="32"/>
      <c r="M273" s="143" t="s">
        <v>1</v>
      </c>
      <c r="N273" s="144" t="s">
        <v>42</v>
      </c>
      <c r="P273" s="145">
        <f>O273*H273</f>
        <v>0</v>
      </c>
      <c r="Q273" s="145">
        <v>0</v>
      </c>
      <c r="R273" s="145">
        <f>Q273*H273</f>
        <v>0</v>
      </c>
      <c r="S273" s="145">
        <v>0</v>
      </c>
      <c r="T273" s="146">
        <f>S273*H273</f>
        <v>0</v>
      </c>
      <c r="AR273" s="147" t="s">
        <v>677</v>
      </c>
      <c r="AT273" s="147" t="s">
        <v>155</v>
      </c>
      <c r="AU273" s="147" t="s">
        <v>87</v>
      </c>
      <c r="AY273" s="17" t="s">
        <v>149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7" t="s">
        <v>85</v>
      </c>
      <c r="BK273" s="148">
        <f>ROUND(I273*H273,2)</f>
        <v>0</v>
      </c>
      <c r="BL273" s="17" t="s">
        <v>677</v>
      </c>
      <c r="BM273" s="147" t="s">
        <v>2428</v>
      </c>
    </row>
    <row r="274" spans="2:65" s="1" customFormat="1" ht="10.199999999999999">
      <c r="B274" s="32"/>
      <c r="D274" s="149" t="s">
        <v>162</v>
      </c>
      <c r="F274" s="150" t="s">
        <v>2429</v>
      </c>
      <c r="I274" s="151"/>
      <c r="L274" s="32"/>
      <c r="M274" s="152"/>
      <c r="T274" s="56"/>
      <c r="AT274" s="17" t="s">
        <v>162</v>
      </c>
      <c r="AU274" s="17" t="s">
        <v>87</v>
      </c>
    </row>
    <row r="275" spans="2:65" s="12" customFormat="1" ht="10.199999999999999">
      <c r="B275" s="153"/>
      <c r="D275" s="149" t="s">
        <v>163</v>
      </c>
      <c r="E275" s="154" t="s">
        <v>1</v>
      </c>
      <c r="F275" s="155" t="s">
        <v>2424</v>
      </c>
      <c r="H275" s="154" t="s">
        <v>1</v>
      </c>
      <c r="I275" s="156"/>
      <c r="L275" s="153"/>
      <c r="M275" s="157"/>
      <c r="T275" s="158"/>
      <c r="AT275" s="154" t="s">
        <v>163</v>
      </c>
      <c r="AU275" s="154" t="s">
        <v>87</v>
      </c>
      <c r="AV275" s="12" t="s">
        <v>85</v>
      </c>
      <c r="AW275" s="12" t="s">
        <v>33</v>
      </c>
      <c r="AX275" s="12" t="s">
        <v>77</v>
      </c>
      <c r="AY275" s="154" t="s">
        <v>149</v>
      </c>
    </row>
    <row r="276" spans="2:65" s="13" customFormat="1" ht="10.199999999999999">
      <c r="B276" s="159"/>
      <c r="D276" s="149" t="s">
        <v>163</v>
      </c>
      <c r="E276" s="160" t="s">
        <v>1</v>
      </c>
      <c r="F276" s="161" t="s">
        <v>2430</v>
      </c>
      <c r="H276" s="162">
        <v>33</v>
      </c>
      <c r="I276" s="163"/>
      <c r="L276" s="159"/>
      <c r="M276" s="164"/>
      <c r="T276" s="165"/>
      <c r="AT276" s="160" t="s">
        <v>163</v>
      </c>
      <c r="AU276" s="160" t="s">
        <v>87</v>
      </c>
      <c r="AV276" s="13" t="s">
        <v>87</v>
      </c>
      <c r="AW276" s="13" t="s">
        <v>33</v>
      </c>
      <c r="AX276" s="13" t="s">
        <v>85</v>
      </c>
      <c r="AY276" s="160" t="s">
        <v>149</v>
      </c>
    </row>
    <row r="277" spans="2:65" s="1" customFormat="1" ht="16.5" customHeight="1">
      <c r="B277" s="32"/>
      <c r="C277" s="136" t="s">
        <v>550</v>
      </c>
      <c r="D277" s="136" t="s">
        <v>155</v>
      </c>
      <c r="E277" s="137" t="s">
        <v>2431</v>
      </c>
      <c r="F277" s="138" t="s">
        <v>2432</v>
      </c>
      <c r="G277" s="139" t="s">
        <v>298</v>
      </c>
      <c r="H277" s="140">
        <v>203</v>
      </c>
      <c r="I277" s="141"/>
      <c r="J277" s="142">
        <f>ROUND(I277*H277,2)</f>
        <v>0</v>
      </c>
      <c r="K277" s="138" t="s">
        <v>159</v>
      </c>
      <c r="L277" s="32"/>
      <c r="M277" s="143" t="s">
        <v>1</v>
      </c>
      <c r="N277" s="144" t="s">
        <v>42</v>
      </c>
      <c r="P277" s="145">
        <f>O277*H277</f>
        <v>0</v>
      </c>
      <c r="Q277" s="145">
        <v>0</v>
      </c>
      <c r="R277" s="145">
        <f>Q277*H277</f>
        <v>0</v>
      </c>
      <c r="S277" s="145">
        <v>0</v>
      </c>
      <c r="T277" s="146">
        <f>S277*H277</f>
        <v>0</v>
      </c>
      <c r="AR277" s="147" t="s">
        <v>677</v>
      </c>
      <c r="AT277" s="147" t="s">
        <v>155</v>
      </c>
      <c r="AU277" s="147" t="s">
        <v>87</v>
      </c>
      <c r="AY277" s="17" t="s">
        <v>149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7" t="s">
        <v>85</v>
      </c>
      <c r="BK277" s="148">
        <f>ROUND(I277*H277,2)</f>
        <v>0</v>
      </c>
      <c r="BL277" s="17" t="s">
        <v>677</v>
      </c>
      <c r="BM277" s="147" t="s">
        <v>744</v>
      </c>
    </row>
    <row r="278" spans="2:65" s="1" customFormat="1" ht="19.2">
      <c r="B278" s="32"/>
      <c r="D278" s="149" t="s">
        <v>162</v>
      </c>
      <c r="F278" s="150" t="s">
        <v>2433</v>
      </c>
      <c r="I278" s="151"/>
      <c r="L278" s="32"/>
      <c r="M278" s="152"/>
      <c r="T278" s="56"/>
      <c r="AT278" s="17" t="s">
        <v>162</v>
      </c>
      <c r="AU278" s="17" t="s">
        <v>87</v>
      </c>
    </row>
    <row r="279" spans="2:65" s="13" customFormat="1" ht="10.199999999999999">
      <c r="B279" s="159"/>
      <c r="D279" s="149" t="s">
        <v>163</v>
      </c>
      <c r="E279" s="160" t="s">
        <v>1</v>
      </c>
      <c r="F279" s="161" t="s">
        <v>2434</v>
      </c>
      <c r="H279" s="162">
        <v>203</v>
      </c>
      <c r="I279" s="163"/>
      <c r="L279" s="159"/>
      <c r="M279" s="164"/>
      <c r="T279" s="165"/>
      <c r="AT279" s="160" t="s">
        <v>163</v>
      </c>
      <c r="AU279" s="160" t="s">
        <v>87</v>
      </c>
      <c r="AV279" s="13" t="s">
        <v>87</v>
      </c>
      <c r="AW279" s="13" t="s">
        <v>33</v>
      </c>
      <c r="AX279" s="13" t="s">
        <v>85</v>
      </c>
      <c r="AY279" s="160" t="s">
        <v>149</v>
      </c>
    </row>
    <row r="280" spans="2:65" s="1" customFormat="1" ht="16.5" customHeight="1">
      <c r="B280" s="32"/>
      <c r="C280" s="136" t="s">
        <v>556</v>
      </c>
      <c r="D280" s="136" t="s">
        <v>155</v>
      </c>
      <c r="E280" s="137" t="s">
        <v>2435</v>
      </c>
      <c r="F280" s="138" t="s">
        <v>2436</v>
      </c>
      <c r="G280" s="139" t="s">
        <v>298</v>
      </c>
      <c r="H280" s="140">
        <v>69</v>
      </c>
      <c r="I280" s="141"/>
      <c r="J280" s="142">
        <f>ROUND(I280*H280,2)</f>
        <v>0</v>
      </c>
      <c r="K280" s="138" t="s">
        <v>159</v>
      </c>
      <c r="L280" s="32"/>
      <c r="M280" s="143" t="s">
        <v>1</v>
      </c>
      <c r="N280" s="144" t="s">
        <v>42</v>
      </c>
      <c r="P280" s="145">
        <f>O280*H280</f>
        <v>0</v>
      </c>
      <c r="Q280" s="145">
        <v>0</v>
      </c>
      <c r="R280" s="145">
        <f>Q280*H280</f>
        <v>0</v>
      </c>
      <c r="S280" s="145">
        <v>0</v>
      </c>
      <c r="T280" s="146">
        <f>S280*H280</f>
        <v>0</v>
      </c>
      <c r="AR280" s="147" t="s">
        <v>677</v>
      </c>
      <c r="AT280" s="147" t="s">
        <v>155</v>
      </c>
      <c r="AU280" s="147" t="s">
        <v>87</v>
      </c>
      <c r="AY280" s="17" t="s">
        <v>149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7" t="s">
        <v>85</v>
      </c>
      <c r="BK280" s="148">
        <f>ROUND(I280*H280,2)</f>
        <v>0</v>
      </c>
      <c r="BL280" s="17" t="s">
        <v>677</v>
      </c>
      <c r="BM280" s="147" t="s">
        <v>2437</v>
      </c>
    </row>
    <row r="281" spans="2:65" s="1" customFormat="1" ht="19.2">
      <c r="B281" s="32"/>
      <c r="D281" s="149" t="s">
        <v>162</v>
      </c>
      <c r="F281" s="150" t="s">
        <v>2438</v>
      </c>
      <c r="I281" s="151"/>
      <c r="L281" s="32"/>
      <c r="M281" s="152"/>
      <c r="T281" s="56"/>
      <c r="AT281" s="17" t="s">
        <v>162</v>
      </c>
      <c r="AU281" s="17" t="s">
        <v>87</v>
      </c>
    </row>
    <row r="282" spans="2:65" s="13" customFormat="1" ht="10.199999999999999">
      <c r="B282" s="159"/>
      <c r="D282" s="149" t="s">
        <v>163</v>
      </c>
      <c r="E282" s="160" t="s">
        <v>1</v>
      </c>
      <c r="F282" s="161" t="s">
        <v>2439</v>
      </c>
      <c r="H282" s="162">
        <v>69</v>
      </c>
      <c r="I282" s="163"/>
      <c r="L282" s="159"/>
      <c r="M282" s="164"/>
      <c r="T282" s="165"/>
      <c r="AT282" s="160" t="s">
        <v>163</v>
      </c>
      <c r="AU282" s="160" t="s">
        <v>87</v>
      </c>
      <c r="AV282" s="13" t="s">
        <v>87</v>
      </c>
      <c r="AW282" s="13" t="s">
        <v>33</v>
      </c>
      <c r="AX282" s="13" t="s">
        <v>85</v>
      </c>
      <c r="AY282" s="160" t="s">
        <v>149</v>
      </c>
    </row>
    <row r="283" spans="2:65" s="1" customFormat="1" ht="16.5" customHeight="1">
      <c r="B283" s="32"/>
      <c r="C283" s="136" t="s">
        <v>562</v>
      </c>
      <c r="D283" s="136" t="s">
        <v>155</v>
      </c>
      <c r="E283" s="137" t="s">
        <v>2440</v>
      </c>
      <c r="F283" s="138" t="s">
        <v>2441</v>
      </c>
      <c r="G283" s="139" t="s">
        <v>298</v>
      </c>
      <c r="H283" s="140">
        <v>33</v>
      </c>
      <c r="I283" s="141"/>
      <c r="J283" s="142">
        <f>ROUND(I283*H283,2)</f>
        <v>0</v>
      </c>
      <c r="K283" s="138" t="s">
        <v>159</v>
      </c>
      <c r="L283" s="32"/>
      <c r="M283" s="143" t="s">
        <v>1</v>
      </c>
      <c r="N283" s="144" t="s">
        <v>42</v>
      </c>
      <c r="P283" s="145">
        <f>O283*H283</f>
        <v>0</v>
      </c>
      <c r="Q283" s="145">
        <v>0</v>
      </c>
      <c r="R283" s="145">
        <f>Q283*H283</f>
        <v>0</v>
      </c>
      <c r="S283" s="145">
        <v>0</v>
      </c>
      <c r="T283" s="146">
        <f>S283*H283</f>
        <v>0</v>
      </c>
      <c r="AR283" s="147" t="s">
        <v>677</v>
      </c>
      <c r="AT283" s="147" t="s">
        <v>155</v>
      </c>
      <c r="AU283" s="147" t="s">
        <v>87</v>
      </c>
      <c r="AY283" s="17" t="s">
        <v>149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7" t="s">
        <v>85</v>
      </c>
      <c r="BK283" s="148">
        <f>ROUND(I283*H283,2)</f>
        <v>0</v>
      </c>
      <c r="BL283" s="17" t="s">
        <v>677</v>
      </c>
      <c r="BM283" s="147" t="s">
        <v>2442</v>
      </c>
    </row>
    <row r="284" spans="2:65" s="1" customFormat="1" ht="19.2">
      <c r="B284" s="32"/>
      <c r="D284" s="149" t="s">
        <v>162</v>
      </c>
      <c r="F284" s="150" t="s">
        <v>2443</v>
      </c>
      <c r="I284" s="151"/>
      <c r="L284" s="32"/>
      <c r="M284" s="152"/>
      <c r="T284" s="56"/>
      <c r="AT284" s="17" t="s">
        <v>162</v>
      </c>
      <c r="AU284" s="17" t="s">
        <v>87</v>
      </c>
    </row>
    <row r="285" spans="2:65" s="13" customFormat="1" ht="10.199999999999999">
      <c r="B285" s="159"/>
      <c r="D285" s="149" t="s">
        <v>163</v>
      </c>
      <c r="E285" s="160" t="s">
        <v>1</v>
      </c>
      <c r="F285" s="161" t="s">
        <v>2444</v>
      </c>
      <c r="H285" s="162">
        <v>33</v>
      </c>
      <c r="I285" s="163"/>
      <c r="L285" s="159"/>
      <c r="M285" s="164"/>
      <c r="T285" s="165"/>
      <c r="AT285" s="160" t="s">
        <v>163</v>
      </c>
      <c r="AU285" s="160" t="s">
        <v>87</v>
      </c>
      <c r="AV285" s="13" t="s">
        <v>87</v>
      </c>
      <c r="AW285" s="13" t="s">
        <v>33</v>
      </c>
      <c r="AX285" s="13" t="s">
        <v>85</v>
      </c>
      <c r="AY285" s="160" t="s">
        <v>149</v>
      </c>
    </row>
    <row r="286" spans="2:65" s="1" customFormat="1" ht="16.5" customHeight="1">
      <c r="B286" s="32"/>
      <c r="C286" s="136" t="s">
        <v>567</v>
      </c>
      <c r="D286" s="136" t="s">
        <v>155</v>
      </c>
      <c r="E286" s="137" t="s">
        <v>2445</v>
      </c>
      <c r="F286" s="138" t="s">
        <v>2446</v>
      </c>
      <c r="G286" s="139" t="s">
        <v>298</v>
      </c>
      <c r="H286" s="140">
        <v>305</v>
      </c>
      <c r="I286" s="141"/>
      <c r="J286" s="142">
        <f>ROUND(I286*H286,2)</f>
        <v>0</v>
      </c>
      <c r="K286" s="138" t="s">
        <v>159</v>
      </c>
      <c r="L286" s="32"/>
      <c r="M286" s="143" t="s">
        <v>1</v>
      </c>
      <c r="N286" s="144" t="s">
        <v>42</v>
      </c>
      <c r="P286" s="145">
        <f>O286*H286</f>
        <v>0</v>
      </c>
      <c r="Q286" s="145">
        <v>9.0000000000000006E-5</v>
      </c>
      <c r="R286" s="145">
        <f>Q286*H286</f>
        <v>2.7450000000000002E-2</v>
      </c>
      <c r="S286" s="145">
        <v>0</v>
      </c>
      <c r="T286" s="146">
        <f>S286*H286</f>
        <v>0</v>
      </c>
      <c r="AR286" s="147" t="s">
        <v>677</v>
      </c>
      <c r="AT286" s="147" t="s">
        <v>155</v>
      </c>
      <c r="AU286" s="147" t="s">
        <v>87</v>
      </c>
      <c r="AY286" s="17" t="s">
        <v>149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7" t="s">
        <v>85</v>
      </c>
      <c r="BK286" s="148">
        <f>ROUND(I286*H286,2)</f>
        <v>0</v>
      </c>
      <c r="BL286" s="17" t="s">
        <v>677</v>
      </c>
      <c r="BM286" s="147" t="s">
        <v>730</v>
      </c>
    </row>
    <row r="287" spans="2:65" s="1" customFormat="1" ht="10.199999999999999">
      <c r="B287" s="32"/>
      <c r="D287" s="149" t="s">
        <v>162</v>
      </c>
      <c r="F287" s="150" t="s">
        <v>2447</v>
      </c>
      <c r="I287" s="151"/>
      <c r="L287" s="32"/>
      <c r="M287" s="152"/>
      <c r="T287" s="56"/>
      <c r="AT287" s="17" t="s">
        <v>162</v>
      </c>
      <c r="AU287" s="17" t="s">
        <v>87</v>
      </c>
    </row>
    <row r="288" spans="2:65" s="13" customFormat="1" ht="10.199999999999999">
      <c r="B288" s="159"/>
      <c r="D288" s="149" t="s">
        <v>163</v>
      </c>
      <c r="E288" s="160" t="s">
        <v>1</v>
      </c>
      <c r="F288" s="161" t="s">
        <v>2448</v>
      </c>
      <c r="H288" s="162">
        <v>305</v>
      </c>
      <c r="I288" s="163"/>
      <c r="L288" s="159"/>
      <c r="M288" s="164"/>
      <c r="T288" s="165"/>
      <c r="AT288" s="160" t="s">
        <v>163</v>
      </c>
      <c r="AU288" s="160" t="s">
        <v>87</v>
      </c>
      <c r="AV288" s="13" t="s">
        <v>87</v>
      </c>
      <c r="AW288" s="13" t="s">
        <v>33</v>
      </c>
      <c r="AX288" s="13" t="s">
        <v>85</v>
      </c>
      <c r="AY288" s="160" t="s">
        <v>149</v>
      </c>
    </row>
    <row r="289" spans="2:65" s="1" customFormat="1" ht="21.75" customHeight="1">
      <c r="B289" s="32"/>
      <c r="C289" s="136" t="s">
        <v>573</v>
      </c>
      <c r="D289" s="136" t="s">
        <v>155</v>
      </c>
      <c r="E289" s="137" t="s">
        <v>2449</v>
      </c>
      <c r="F289" s="138" t="s">
        <v>2450</v>
      </c>
      <c r="G289" s="139" t="s">
        <v>327</v>
      </c>
      <c r="H289" s="140">
        <v>11.97</v>
      </c>
      <c r="I289" s="141"/>
      <c r="J289" s="142">
        <f>ROUND(I289*H289,2)</f>
        <v>0</v>
      </c>
      <c r="K289" s="138" t="s">
        <v>159</v>
      </c>
      <c r="L289" s="32"/>
      <c r="M289" s="143" t="s">
        <v>1</v>
      </c>
      <c r="N289" s="144" t="s">
        <v>42</v>
      </c>
      <c r="P289" s="145">
        <f>O289*H289</f>
        <v>0</v>
      </c>
      <c r="Q289" s="145">
        <v>0</v>
      </c>
      <c r="R289" s="145">
        <f>Q289*H289</f>
        <v>0</v>
      </c>
      <c r="S289" s="145">
        <v>0</v>
      </c>
      <c r="T289" s="146">
        <f>S289*H289</f>
        <v>0</v>
      </c>
      <c r="AR289" s="147" t="s">
        <v>677</v>
      </c>
      <c r="AT289" s="147" t="s">
        <v>155</v>
      </c>
      <c r="AU289" s="147" t="s">
        <v>87</v>
      </c>
      <c r="AY289" s="17" t="s">
        <v>149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7" t="s">
        <v>85</v>
      </c>
      <c r="BK289" s="148">
        <f>ROUND(I289*H289,2)</f>
        <v>0</v>
      </c>
      <c r="BL289" s="17" t="s">
        <v>677</v>
      </c>
      <c r="BM289" s="147" t="s">
        <v>757</v>
      </c>
    </row>
    <row r="290" spans="2:65" s="1" customFormat="1" ht="19.2">
      <c r="B290" s="32"/>
      <c r="D290" s="149" t="s">
        <v>162</v>
      </c>
      <c r="F290" s="150" t="s">
        <v>2451</v>
      </c>
      <c r="I290" s="151"/>
      <c r="L290" s="32"/>
      <c r="M290" s="152"/>
      <c r="T290" s="56"/>
      <c r="AT290" s="17" t="s">
        <v>162</v>
      </c>
      <c r="AU290" s="17" t="s">
        <v>87</v>
      </c>
    </row>
    <row r="291" spans="2:65" s="12" customFormat="1" ht="10.199999999999999">
      <c r="B291" s="153"/>
      <c r="D291" s="149" t="s">
        <v>163</v>
      </c>
      <c r="E291" s="154" t="s">
        <v>1</v>
      </c>
      <c r="F291" s="155" t="s">
        <v>2452</v>
      </c>
      <c r="H291" s="154" t="s">
        <v>1</v>
      </c>
      <c r="I291" s="156"/>
      <c r="L291" s="153"/>
      <c r="M291" s="157"/>
      <c r="T291" s="158"/>
      <c r="AT291" s="154" t="s">
        <v>163</v>
      </c>
      <c r="AU291" s="154" t="s">
        <v>87</v>
      </c>
      <c r="AV291" s="12" t="s">
        <v>85</v>
      </c>
      <c r="AW291" s="12" t="s">
        <v>33</v>
      </c>
      <c r="AX291" s="12" t="s">
        <v>77</v>
      </c>
      <c r="AY291" s="154" t="s">
        <v>149</v>
      </c>
    </row>
    <row r="292" spans="2:65" s="12" customFormat="1" ht="10.199999999999999">
      <c r="B292" s="153"/>
      <c r="D292" s="149" t="s">
        <v>163</v>
      </c>
      <c r="E292" s="154" t="s">
        <v>1</v>
      </c>
      <c r="F292" s="155" t="s">
        <v>2453</v>
      </c>
      <c r="H292" s="154" t="s">
        <v>1</v>
      </c>
      <c r="I292" s="156"/>
      <c r="L292" s="153"/>
      <c r="M292" s="157"/>
      <c r="T292" s="158"/>
      <c r="AT292" s="154" t="s">
        <v>163</v>
      </c>
      <c r="AU292" s="154" t="s">
        <v>87</v>
      </c>
      <c r="AV292" s="12" t="s">
        <v>85</v>
      </c>
      <c r="AW292" s="12" t="s">
        <v>33</v>
      </c>
      <c r="AX292" s="12" t="s">
        <v>77</v>
      </c>
      <c r="AY292" s="154" t="s">
        <v>149</v>
      </c>
    </row>
    <row r="293" spans="2:65" s="13" customFormat="1" ht="10.199999999999999">
      <c r="B293" s="159"/>
      <c r="D293" s="149" t="s">
        <v>163</v>
      </c>
      <c r="E293" s="160" t="s">
        <v>1</v>
      </c>
      <c r="F293" s="161" t="s">
        <v>2454</v>
      </c>
      <c r="H293" s="162">
        <v>11.97</v>
      </c>
      <c r="I293" s="163"/>
      <c r="L293" s="159"/>
      <c r="M293" s="164"/>
      <c r="T293" s="165"/>
      <c r="AT293" s="160" t="s">
        <v>163</v>
      </c>
      <c r="AU293" s="160" t="s">
        <v>87</v>
      </c>
      <c r="AV293" s="13" t="s">
        <v>87</v>
      </c>
      <c r="AW293" s="13" t="s">
        <v>33</v>
      </c>
      <c r="AX293" s="13" t="s">
        <v>85</v>
      </c>
      <c r="AY293" s="160" t="s">
        <v>149</v>
      </c>
    </row>
    <row r="294" spans="2:65" s="1" customFormat="1" ht="24.15" customHeight="1">
      <c r="B294" s="32"/>
      <c r="C294" s="136" t="s">
        <v>578</v>
      </c>
      <c r="D294" s="136" t="s">
        <v>155</v>
      </c>
      <c r="E294" s="137" t="s">
        <v>2455</v>
      </c>
      <c r="F294" s="138" t="s">
        <v>2456</v>
      </c>
      <c r="G294" s="139" t="s">
        <v>327</v>
      </c>
      <c r="H294" s="140">
        <v>239.4</v>
      </c>
      <c r="I294" s="141"/>
      <c r="J294" s="142">
        <f>ROUND(I294*H294,2)</f>
        <v>0</v>
      </c>
      <c r="K294" s="138" t="s">
        <v>159</v>
      </c>
      <c r="L294" s="32"/>
      <c r="M294" s="143" t="s">
        <v>1</v>
      </c>
      <c r="N294" s="144" t="s">
        <v>42</v>
      </c>
      <c r="P294" s="145">
        <f>O294*H294</f>
        <v>0</v>
      </c>
      <c r="Q294" s="145">
        <v>0</v>
      </c>
      <c r="R294" s="145">
        <f>Q294*H294</f>
        <v>0</v>
      </c>
      <c r="S294" s="145">
        <v>0</v>
      </c>
      <c r="T294" s="146">
        <f>S294*H294</f>
        <v>0</v>
      </c>
      <c r="AR294" s="147" t="s">
        <v>677</v>
      </c>
      <c r="AT294" s="147" t="s">
        <v>155</v>
      </c>
      <c r="AU294" s="147" t="s">
        <v>87</v>
      </c>
      <c r="AY294" s="17" t="s">
        <v>149</v>
      </c>
      <c r="BE294" s="148">
        <f>IF(N294="základní",J294,0)</f>
        <v>0</v>
      </c>
      <c r="BF294" s="148">
        <f>IF(N294="snížená",J294,0)</f>
        <v>0</v>
      </c>
      <c r="BG294" s="148">
        <f>IF(N294="zákl. přenesená",J294,0)</f>
        <v>0</v>
      </c>
      <c r="BH294" s="148">
        <f>IF(N294="sníž. přenesená",J294,0)</f>
        <v>0</v>
      </c>
      <c r="BI294" s="148">
        <f>IF(N294="nulová",J294,0)</f>
        <v>0</v>
      </c>
      <c r="BJ294" s="17" t="s">
        <v>85</v>
      </c>
      <c r="BK294" s="148">
        <f>ROUND(I294*H294,2)</f>
        <v>0</v>
      </c>
      <c r="BL294" s="17" t="s">
        <v>677</v>
      </c>
      <c r="BM294" s="147" t="s">
        <v>769</v>
      </c>
    </row>
    <row r="295" spans="2:65" s="1" customFormat="1" ht="19.2">
      <c r="B295" s="32"/>
      <c r="D295" s="149" t="s">
        <v>162</v>
      </c>
      <c r="F295" s="150" t="s">
        <v>2457</v>
      </c>
      <c r="I295" s="151"/>
      <c r="L295" s="32"/>
      <c r="M295" s="152"/>
      <c r="T295" s="56"/>
      <c r="AT295" s="17" t="s">
        <v>162</v>
      </c>
      <c r="AU295" s="17" t="s">
        <v>87</v>
      </c>
    </row>
    <row r="296" spans="2:65" s="12" customFormat="1" ht="10.199999999999999">
      <c r="B296" s="153"/>
      <c r="D296" s="149" t="s">
        <v>163</v>
      </c>
      <c r="E296" s="154" t="s">
        <v>1</v>
      </c>
      <c r="F296" s="155" t="s">
        <v>381</v>
      </c>
      <c r="H296" s="154" t="s">
        <v>1</v>
      </c>
      <c r="I296" s="156"/>
      <c r="L296" s="153"/>
      <c r="M296" s="157"/>
      <c r="T296" s="158"/>
      <c r="AT296" s="154" t="s">
        <v>163</v>
      </c>
      <c r="AU296" s="154" t="s">
        <v>87</v>
      </c>
      <c r="AV296" s="12" t="s">
        <v>85</v>
      </c>
      <c r="AW296" s="12" t="s">
        <v>33</v>
      </c>
      <c r="AX296" s="12" t="s">
        <v>77</v>
      </c>
      <c r="AY296" s="154" t="s">
        <v>149</v>
      </c>
    </row>
    <row r="297" spans="2:65" s="13" customFormat="1" ht="10.199999999999999">
      <c r="B297" s="159"/>
      <c r="D297" s="149" t="s">
        <v>163</v>
      </c>
      <c r="E297" s="160" t="s">
        <v>1</v>
      </c>
      <c r="F297" s="161" t="s">
        <v>2458</v>
      </c>
      <c r="H297" s="162">
        <v>239.4</v>
      </c>
      <c r="I297" s="163"/>
      <c r="L297" s="159"/>
      <c r="M297" s="164"/>
      <c r="T297" s="165"/>
      <c r="AT297" s="160" t="s">
        <v>163</v>
      </c>
      <c r="AU297" s="160" t="s">
        <v>87</v>
      </c>
      <c r="AV297" s="13" t="s">
        <v>87</v>
      </c>
      <c r="AW297" s="13" t="s">
        <v>33</v>
      </c>
      <c r="AX297" s="13" t="s">
        <v>85</v>
      </c>
      <c r="AY297" s="160" t="s">
        <v>149</v>
      </c>
    </row>
    <row r="298" spans="2:65" s="1" customFormat="1" ht="16.5" customHeight="1">
      <c r="B298" s="32"/>
      <c r="C298" s="136" t="s">
        <v>586</v>
      </c>
      <c r="D298" s="136" t="s">
        <v>155</v>
      </c>
      <c r="E298" s="137" t="s">
        <v>2459</v>
      </c>
      <c r="F298" s="138" t="s">
        <v>2460</v>
      </c>
      <c r="G298" s="139" t="s">
        <v>395</v>
      </c>
      <c r="H298" s="140">
        <v>21.545999999999999</v>
      </c>
      <c r="I298" s="141"/>
      <c r="J298" s="142">
        <f>ROUND(I298*H298,2)</f>
        <v>0</v>
      </c>
      <c r="K298" s="138" t="s">
        <v>159</v>
      </c>
      <c r="L298" s="32"/>
      <c r="M298" s="143" t="s">
        <v>1</v>
      </c>
      <c r="N298" s="144" t="s">
        <v>42</v>
      </c>
      <c r="P298" s="145">
        <f>O298*H298</f>
        <v>0</v>
      </c>
      <c r="Q298" s="145">
        <v>0</v>
      </c>
      <c r="R298" s="145">
        <f>Q298*H298</f>
        <v>0</v>
      </c>
      <c r="S298" s="145">
        <v>0</v>
      </c>
      <c r="T298" s="146">
        <f>S298*H298</f>
        <v>0</v>
      </c>
      <c r="AR298" s="147" t="s">
        <v>677</v>
      </c>
      <c r="AT298" s="147" t="s">
        <v>155</v>
      </c>
      <c r="AU298" s="147" t="s">
        <v>87</v>
      </c>
      <c r="AY298" s="17" t="s">
        <v>149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7" t="s">
        <v>85</v>
      </c>
      <c r="BK298" s="148">
        <f>ROUND(I298*H298,2)</f>
        <v>0</v>
      </c>
      <c r="BL298" s="17" t="s">
        <v>677</v>
      </c>
      <c r="BM298" s="147" t="s">
        <v>2461</v>
      </c>
    </row>
    <row r="299" spans="2:65" s="1" customFormat="1" ht="10.199999999999999">
      <c r="B299" s="32"/>
      <c r="D299" s="149" t="s">
        <v>162</v>
      </c>
      <c r="F299" s="150" t="s">
        <v>2462</v>
      </c>
      <c r="I299" s="151"/>
      <c r="L299" s="32"/>
      <c r="M299" s="152"/>
      <c r="T299" s="56"/>
      <c r="AT299" s="17" t="s">
        <v>162</v>
      </c>
      <c r="AU299" s="17" t="s">
        <v>87</v>
      </c>
    </row>
    <row r="300" spans="2:65" s="13" customFormat="1" ht="10.199999999999999">
      <c r="B300" s="159"/>
      <c r="D300" s="149" t="s">
        <v>163</v>
      </c>
      <c r="E300" s="160" t="s">
        <v>1</v>
      </c>
      <c r="F300" s="161" t="s">
        <v>2463</v>
      </c>
      <c r="H300" s="162">
        <v>21.545999999999999</v>
      </c>
      <c r="I300" s="163"/>
      <c r="L300" s="159"/>
      <c r="M300" s="164"/>
      <c r="T300" s="165"/>
      <c r="AT300" s="160" t="s">
        <v>163</v>
      </c>
      <c r="AU300" s="160" t="s">
        <v>87</v>
      </c>
      <c r="AV300" s="13" t="s">
        <v>87</v>
      </c>
      <c r="AW300" s="13" t="s">
        <v>33</v>
      </c>
      <c r="AX300" s="13" t="s">
        <v>85</v>
      </c>
      <c r="AY300" s="160" t="s">
        <v>149</v>
      </c>
    </row>
    <row r="301" spans="2:65" s="12" customFormat="1" ht="10.199999999999999">
      <c r="B301" s="153"/>
      <c r="D301" s="149" t="s">
        <v>163</v>
      </c>
      <c r="E301" s="154" t="s">
        <v>1</v>
      </c>
      <c r="F301" s="155" t="s">
        <v>2464</v>
      </c>
      <c r="H301" s="154" t="s">
        <v>1</v>
      </c>
      <c r="I301" s="156"/>
      <c r="L301" s="153"/>
      <c r="M301" s="157"/>
      <c r="T301" s="158"/>
      <c r="AT301" s="154" t="s">
        <v>163</v>
      </c>
      <c r="AU301" s="154" t="s">
        <v>87</v>
      </c>
      <c r="AV301" s="12" t="s">
        <v>85</v>
      </c>
      <c r="AW301" s="12" t="s">
        <v>33</v>
      </c>
      <c r="AX301" s="12" t="s">
        <v>77</v>
      </c>
      <c r="AY301" s="154" t="s">
        <v>149</v>
      </c>
    </row>
    <row r="302" spans="2:65" s="1" customFormat="1" ht="24.15" customHeight="1">
      <c r="B302" s="32"/>
      <c r="C302" s="136" t="s">
        <v>597</v>
      </c>
      <c r="D302" s="136" t="s">
        <v>155</v>
      </c>
      <c r="E302" s="137" t="s">
        <v>2465</v>
      </c>
      <c r="F302" s="138" t="s">
        <v>2466</v>
      </c>
      <c r="G302" s="139" t="s">
        <v>261</v>
      </c>
      <c r="H302" s="140">
        <v>106.75</v>
      </c>
      <c r="I302" s="141"/>
      <c r="J302" s="142">
        <f>ROUND(I302*H302,2)</f>
        <v>0</v>
      </c>
      <c r="K302" s="138" t="s">
        <v>159</v>
      </c>
      <c r="L302" s="32"/>
      <c r="M302" s="143" t="s">
        <v>1</v>
      </c>
      <c r="N302" s="144" t="s">
        <v>42</v>
      </c>
      <c r="P302" s="145">
        <f>O302*H302</f>
        <v>0</v>
      </c>
      <c r="Q302" s="145">
        <v>2.0000000000000002E-5</v>
      </c>
      <c r="R302" s="145">
        <f>Q302*H302</f>
        <v>2.1350000000000002E-3</v>
      </c>
      <c r="S302" s="145">
        <v>0</v>
      </c>
      <c r="T302" s="146">
        <f>S302*H302</f>
        <v>0</v>
      </c>
      <c r="AR302" s="147" t="s">
        <v>677</v>
      </c>
      <c r="AT302" s="147" t="s">
        <v>155</v>
      </c>
      <c r="AU302" s="147" t="s">
        <v>87</v>
      </c>
      <c r="AY302" s="17" t="s">
        <v>149</v>
      </c>
      <c r="BE302" s="148">
        <f>IF(N302="základní",J302,0)</f>
        <v>0</v>
      </c>
      <c r="BF302" s="148">
        <f>IF(N302="snížená",J302,0)</f>
        <v>0</v>
      </c>
      <c r="BG302" s="148">
        <f>IF(N302="zákl. přenesená",J302,0)</f>
        <v>0</v>
      </c>
      <c r="BH302" s="148">
        <f>IF(N302="sníž. přenesená",J302,0)</f>
        <v>0</v>
      </c>
      <c r="BI302" s="148">
        <f>IF(N302="nulová",J302,0)</f>
        <v>0</v>
      </c>
      <c r="BJ302" s="17" t="s">
        <v>85</v>
      </c>
      <c r="BK302" s="148">
        <f>ROUND(I302*H302,2)</f>
        <v>0</v>
      </c>
      <c r="BL302" s="17" t="s">
        <v>677</v>
      </c>
      <c r="BM302" s="147" t="s">
        <v>2467</v>
      </c>
    </row>
    <row r="303" spans="2:65" s="1" customFormat="1" ht="19.2">
      <c r="B303" s="32"/>
      <c r="D303" s="149" t="s">
        <v>162</v>
      </c>
      <c r="F303" s="150" t="s">
        <v>2468</v>
      </c>
      <c r="I303" s="151"/>
      <c r="L303" s="32"/>
      <c r="M303" s="152"/>
      <c r="T303" s="56"/>
      <c r="AT303" s="17" t="s">
        <v>162</v>
      </c>
      <c r="AU303" s="17" t="s">
        <v>87</v>
      </c>
    </row>
    <row r="304" spans="2:65" s="12" customFormat="1" ht="10.199999999999999">
      <c r="B304" s="153"/>
      <c r="D304" s="149" t="s">
        <v>163</v>
      </c>
      <c r="E304" s="154" t="s">
        <v>1</v>
      </c>
      <c r="F304" s="155" t="s">
        <v>2469</v>
      </c>
      <c r="H304" s="154" t="s">
        <v>1</v>
      </c>
      <c r="I304" s="156"/>
      <c r="L304" s="153"/>
      <c r="M304" s="157"/>
      <c r="T304" s="158"/>
      <c r="AT304" s="154" t="s">
        <v>163</v>
      </c>
      <c r="AU304" s="154" t="s">
        <v>87</v>
      </c>
      <c r="AV304" s="12" t="s">
        <v>85</v>
      </c>
      <c r="AW304" s="12" t="s">
        <v>33</v>
      </c>
      <c r="AX304" s="12" t="s">
        <v>77</v>
      </c>
      <c r="AY304" s="154" t="s">
        <v>149</v>
      </c>
    </row>
    <row r="305" spans="2:65" s="12" customFormat="1" ht="10.199999999999999">
      <c r="B305" s="153"/>
      <c r="D305" s="149" t="s">
        <v>163</v>
      </c>
      <c r="E305" s="154" t="s">
        <v>1</v>
      </c>
      <c r="F305" s="155" t="s">
        <v>2470</v>
      </c>
      <c r="H305" s="154" t="s">
        <v>1</v>
      </c>
      <c r="I305" s="156"/>
      <c r="L305" s="153"/>
      <c r="M305" s="157"/>
      <c r="T305" s="158"/>
      <c r="AT305" s="154" t="s">
        <v>163</v>
      </c>
      <c r="AU305" s="154" t="s">
        <v>87</v>
      </c>
      <c r="AV305" s="12" t="s">
        <v>85</v>
      </c>
      <c r="AW305" s="12" t="s">
        <v>33</v>
      </c>
      <c r="AX305" s="12" t="s">
        <v>77</v>
      </c>
      <c r="AY305" s="154" t="s">
        <v>149</v>
      </c>
    </row>
    <row r="306" spans="2:65" s="13" customFormat="1" ht="10.199999999999999">
      <c r="B306" s="159"/>
      <c r="D306" s="149" t="s">
        <v>163</v>
      </c>
      <c r="E306" s="160" t="s">
        <v>1</v>
      </c>
      <c r="F306" s="161" t="s">
        <v>2471</v>
      </c>
      <c r="H306" s="162">
        <v>106.75</v>
      </c>
      <c r="I306" s="163"/>
      <c r="L306" s="159"/>
      <c r="M306" s="164"/>
      <c r="T306" s="165"/>
      <c r="AT306" s="160" t="s">
        <v>163</v>
      </c>
      <c r="AU306" s="160" t="s">
        <v>87</v>
      </c>
      <c r="AV306" s="13" t="s">
        <v>87</v>
      </c>
      <c r="AW306" s="13" t="s">
        <v>33</v>
      </c>
      <c r="AX306" s="13" t="s">
        <v>85</v>
      </c>
      <c r="AY306" s="160" t="s">
        <v>149</v>
      </c>
    </row>
    <row r="307" spans="2:65" s="1" customFormat="1" ht="16.5" customHeight="1">
      <c r="B307" s="32"/>
      <c r="C307" s="136" t="s">
        <v>603</v>
      </c>
      <c r="D307" s="136" t="s">
        <v>155</v>
      </c>
      <c r="E307" s="137" t="s">
        <v>2472</v>
      </c>
      <c r="F307" s="138" t="s">
        <v>2473</v>
      </c>
      <c r="G307" s="139" t="s">
        <v>505</v>
      </c>
      <c r="H307" s="140">
        <v>2</v>
      </c>
      <c r="I307" s="141"/>
      <c r="J307" s="142">
        <f>ROUND(I307*H307,2)</f>
        <v>0</v>
      </c>
      <c r="K307" s="138" t="s">
        <v>159</v>
      </c>
      <c r="L307" s="32"/>
      <c r="M307" s="143" t="s">
        <v>1</v>
      </c>
      <c r="N307" s="144" t="s">
        <v>42</v>
      </c>
      <c r="P307" s="145">
        <f>O307*H307</f>
        <v>0</v>
      </c>
      <c r="Q307" s="145">
        <v>2.8150000000000001E-2</v>
      </c>
      <c r="R307" s="145">
        <f>Q307*H307</f>
        <v>5.6300000000000003E-2</v>
      </c>
      <c r="S307" s="145">
        <v>0</v>
      </c>
      <c r="T307" s="146">
        <f>S307*H307</f>
        <v>0</v>
      </c>
      <c r="AR307" s="147" t="s">
        <v>677</v>
      </c>
      <c r="AT307" s="147" t="s">
        <v>155</v>
      </c>
      <c r="AU307" s="147" t="s">
        <v>87</v>
      </c>
      <c r="AY307" s="17" t="s">
        <v>149</v>
      </c>
      <c r="BE307" s="148">
        <f>IF(N307="základní",J307,0)</f>
        <v>0</v>
      </c>
      <c r="BF307" s="148">
        <f>IF(N307="snížená",J307,0)</f>
        <v>0</v>
      </c>
      <c r="BG307" s="148">
        <f>IF(N307="zákl. přenesená",J307,0)</f>
        <v>0</v>
      </c>
      <c r="BH307" s="148">
        <f>IF(N307="sníž. přenesená",J307,0)</f>
        <v>0</v>
      </c>
      <c r="BI307" s="148">
        <f>IF(N307="nulová",J307,0)</f>
        <v>0</v>
      </c>
      <c r="BJ307" s="17" t="s">
        <v>85</v>
      </c>
      <c r="BK307" s="148">
        <f>ROUND(I307*H307,2)</f>
        <v>0</v>
      </c>
      <c r="BL307" s="17" t="s">
        <v>677</v>
      </c>
      <c r="BM307" s="147" t="s">
        <v>2474</v>
      </c>
    </row>
    <row r="308" spans="2:65" s="1" customFormat="1" ht="10.199999999999999">
      <c r="B308" s="32"/>
      <c r="D308" s="149" t="s">
        <v>162</v>
      </c>
      <c r="F308" s="150" t="s">
        <v>2475</v>
      </c>
      <c r="I308" s="151"/>
      <c r="L308" s="32"/>
      <c r="M308" s="152"/>
      <c r="T308" s="56"/>
      <c r="AT308" s="17" t="s">
        <v>162</v>
      </c>
      <c r="AU308" s="17" t="s">
        <v>87</v>
      </c>
    </row>
    <row r="309" spans="2:65" s="13" customFormat="1" ht="10.199999999999999">
      <c r="B309" s="159"/>
      <c r="D309" s="149" t="s">
        <v>163</v>
      </c>
      <c r="E309" s="160" t="s">
        <v>1</v>
      </c>
      <c r="F309" s="161" t="s">
        <v>2476</v>
      </c>
      <c r="H309" s="162">
        <v>2</v>
      </c>
      <c r="I309" s="163"/>
      <c r="L309" s="159"/>
      <c r="M309" s="164"/>
      <c r="T309" s="165"/>
      <c r="AT309" s="160" t="s">
        <v>163</v>
      </c>
      <c r="AU309" s="160" t="s">
        <v>87</v>
      </c>
      <c r="AV309" s="13" t="s">
        <v>87</v>
      </c>
      <c r="AW309" s="13" t="s">
        <v>33</v>
      </c>
      <c r="AX309" s="13" t="s">
        <v>85</v>
      </c>
      <c r="AY309" s="160" t="s">
        <v>149</v>
      </c>
    </row>
    <row r="310" spans="2:65" s="11" customFormat="1" ht="25.95" customHeight="1">
      <c r="B310" s="124"/>
      <c r="D310" s="125" t="s">
        <v>76</v>
      </c>
      <c r="E310" s="126" t="s">
        <v>150</v>
      </c>
      <c r="F310" s="126" t="s">
        <v>151</v>
      </c>
      <c r="I310" s="127"/>
      <c r="J310" s="128">
        <f>BK310</f>
        <v>0</v>
      </c>
      <c r="L310" s="124"/>
      <c r="M310" s="129"/>
      <c r="P310" s="130">
        <f>P311</f>
        <v>0</v>
      </c>
      <c r="R310" s="130">
        <f>R311</f>
        <v>0</v>
      </c>
      <c r="T310" s="131">
        <f>T311</f>
        <v>0</v>
      </c>
      <c r="AR310" s="125" t="s">
        <v>152</v>
      </c>
      <c r="AT310" s="132" t="s">
        <v>76</v>
      </c>
      <c r="AU310" s="132" t="s">
        <v>77</v>
      </c>
      <c r="AY310" s="125" t="s">
        <v>149</v>
      </c>
      <c r="BK310" s="133">
        <f>BK311</f>
        <v>0</v>
      </c>
    </row>
    <row r="311" spans="2:65" s="11" customFormat="1" ht="22.8" customHeight="1">
      <c r="B311" s="124"/>
      <c r="D311" s="125" t="s">
        <v>76</v>
      </c>
      <c r="E311" s="134" t="s">
        <v>153</v>
      </c>
      <c r="F311" s="134" t="s">
        <v>154</v>
      </c>
      <c r="I311" s="127"/>
      <c r="J311" s="135">
        <f>BK311</f>
        <v>0</v>
      </c>
      <c r="L311" s="124"/>
      <c r="M311" s="129"/>
      <c r="P311" s="130">
        <f>SUM(P312:P319)</f>
        <v>0</v>
      </c>
      <c r="R311" s="130">
        <f>SUM(R312:R319)</f>
        <v>0</v>
      </c>
      <c r="T311" s="131">
        <f>SUM(T312:T319)</f>
        <v>0</v>
      </c>
      <c r="AR311" s="125" t="s">
        <v>152</v>
      </c>
      <c r="AT311" s="132" t="s">
        <v>76</v>
      </c>
      <c r="AU311" s="132" t="s">
        <v>85</v>
      </c>
      <c r="AY311" s="125" t="s">
        <v>149</v>
      </c>
      <c r="BK311" s="133">
        <f>SUM(BK312:BK319)</f>
        <v>0</v>
      </c>
    </row>
    <row r="312" spans="2:65" s="1" customFormat="1" ht="16.5" customHeight="1">
      <c r="B312" s="32"/>
      <c r="C312" s="136" t="s">
        <v>610</v>
      </c>
      <c r="D312" s="136" t="s">
        <v>155</v>
      </c>
      <c r="E312" s="137" t="s">
        <v>172</v>
      </c>
      <c r="F312" s="138" t="s">
        <v>173</v>
      </c>
      <c r="G312" s="139" t="s">
        <v>158</v>
      </c>
      <c r="H312" s="140">
        <v>1</v>
      </c>
      <c r="I312" s="141"/>
      <c r="J312" s="142">
        <f>ROUND(I312*H312,2)</f>
        <v>0</v>
      </c>
      <c r="K312" s="138" t="s">
        <v>159</v>
      </c>
      <c r="L312" s="32"/>
      <c r="M312" s="143" t="s">
        <v>1</v>
      </c>
      <c r="N312" s="144" t="s">
        <v>42</v>
      </c>
      <c r="P312" s="145">
        <f>O312*H312</f>
        <v>0</v>
      </c>
      <c r="Q312" s="145">
        <v>0</v>
      </c>
      <c r="R312" s="145">
        <f>Q312*H312</f>
        <v>0</v>
      </c>
      <c r="S312" s="145">
        <v>0</v>
      </c>
      <c r="T312" s="146">
        <f>S312*H312</f>
        <v>0</v>
      </c>
      <c r="AR312" s="147" t="s">
        <v>160</v>
      </c>
      <c r="AT312" s="147" t="s">
        <v>155</v>
      </c>
      <c r="AU312" s="147" t="s">
        <v>87</v>
      </c>
      <c r="AY312" s="17" t="s">
        <v>149</v>
      </c>
      <c r="BE312" s="148">
        <f>IF(N312="základní",J312,0)</f>
        <v>0</v>
      </c>
      <c r="BF312" s="148">
        <f>IF(N312="snížená",J312,0)</f>
        <v>0</v>
      </c>
      <c r="BG312" s="148">
        <f>IF(N312="zákl. přenesená",J312,0)</f>
        <v>0</v>
      </c>
      <c r="BH312" s="148">
        <f>IF(N312="sníž. přenesená",J312,0)</f>
        <v>0</v>
      </c>
      <c r="BI312" s="148">
        <f>IF(N312="nulová",J312,0)</f>
        <v>0</v>
      </c>
      <c r="BJ312" s="17" t="s">
        <v>85</v>
      </c>
      <c r="BK312" s="148">
        <f>ROUND(I312*H312,2)</f>
        <v>0</v>
      </c>
      <c r="BL312" s="17" t="s">
        <v>160</v>
      </c>
      <c r="BM312" s="147" t="s">
        <v>2477</v>
      </c>
    </row>
    <row r="313" spans="2:65" s="1" customFormat="1" ht="10.199999999999999">
      <c r="B313" s="32"/>
      <c r="D313" s="149" t="s">
        <v>162</v>
      </c>
      <c r="F313" s="150" t="s">
        <v>173</v>
      </c>
      <c r="I313" s="151"/>
      <c r="L313" s="32"/>
      <c r="M313" s="152"/>
      <c r="T313" s="56"/>
      <c r="AT313" s="17" t="s">
        <v>162</v>
      </c>
      <c r="AU313" s="17" t="s">
        <v>87</v>
      </c>
    </row>
    <row r="314" spans="2:65" s="12" customFormat="1" ht="10.199999999999999">
      <c r="B314" s="153"/>
      <c r="D314" s="149" t="s">
        <v>163</v>
      </c>
      <c r="E314" s="154" t="s">
        <v>1</v>
      </c>
      <c r="F314" s="155" t="s">
        <v>2478</v>
      </c>
      <c r="H314" s="154" t="s">
        <v>1</v>
      </c>
      <c r="I314" s="156"/>
      <c r="L314" s="153"/>
      <c r="M314" s="157"/>
      <c r="T314" s="158"/>
      <c r="AT314" s="154" t="s">
        <v>163</v>
      </c>
      <c r="AU314" s="154" t="s">
        <v>87</v>
      </c>
      <c r="AV314" s="12" t="s">
        <v>85</v>
      </c>
      <c r="AW314" s="12" t="s">
        <v>33</v>
      </c>
      <c r="AX314" s="12" t="s">
        <v>77</v>
      </c>
      <c r="AY314" s="154" t="s">
        <v>149</v>
      </c>
    </row>
    <row r="315" spans="2:65" s="13" customFormat="1" ht="10.199999999999999">
      <c r="B315" s="159"/>
      <c r="D315" s="149" t="s">
        <v>163</v>
      </c>
      <c r="E315" s="160" t="s">
        <v>1</v>
      </c>
      <c r="F315" s="161" t="s">
        <v>2479</v>
      </c>
      <c r="H315" s="162">
        <v>1</v>
      </c>
      <c r="I315" s="163"/>
      <c r="L315" s="159"/>
      <c r="M315" s="164"/>
      <c r="T315" s="165"/>
      <c r="AT315" s="160" t="s">
        <v>163</v>
      </c>
      <c r="AU315" s="160" t="s">
        <v>87</v>
      </c>
      <c r="AV315" s="13" t="s">
        <v>87</v>
      </c>
      <c r="AW315" s="13" t="s">
        <v>33</v>
      </c>
      <c r="AX315" s="13" t="s">
        <v>85</v>
      </c>
      <c r="AY315" s="160" t="s">
        <v>149</v>
      </c>
    </row>
    <row r="316" spans="2:65" s="1" customFormat="1" ht="16.5" customHeight="1">
      <c r="B316" s="32"/>
      <c r="C316" s="136" t="s">
        <v>615</v>
      </c>
      <c r="D316" s="136" t="s">
        <v>155</v>
      </c>
      <c r="E316" s="137" t="s">
        <v>177</v>
      </c>
      <c r="F316" s="138" t="s">
        <v>178</v>
      </c>
      <c r="G316" s="139" t="s">
        <v>158</v>
      </c>
      <c r="H316" s="140">
        <v>1</v>
      </c>
      <c r="I316" s="141"/>
      <c r="J316" s="142">
        <f>ROUND(I316*H316,2)</f>
        <v>0</v>
      </c>
      <c r="K316" s="138" t="s">
        <v>159</v>
      </c>
      <c r="L316" s="32"/>
      <c r="M316" s="143" t="s">
        <v>1</v>
      </c>
      <c r="N316" s="144" t="s">
        <v>42</v>
      </c>
      <c r="P316" s="145">
        <f>O316*H316</f>
        <v>0</v>
      </c>
      <c r="Q316" s="145">
        <v>0</v>
      </c>
      <c r="R316" s="145">
        <f>Q316*H316</f>
        <v>0</v>
      </c>
      <c r="S316" s="145">
        <v>0</v>
      </c>
      <c r="T316" s="146">
        <f>S316*H316</f>
        <v>0</v>
      </c>
      <c r="AR316" s="147" t="s">
        <v>160</v>
      </c>
      <c r="AT316" s="147" t="s">
        <v>155</v>
      </c>
      <c r="AU316" s="147" t="s">
        <v>87</v>
      </c>
      <c r="AY316" s="17" t="s">
        <v>149</v>
      </c>
      <c r="BE316" s="148">
        <f>IF(N316="základní",J316,0)</f>
        <v>0</v>
      </c>
      <c r="BF316" s="148">
        <f>IF(N316="snížená",J316,0)</f>
        <v>0</v>
      </c>
      <c r="BG316" s="148">
        <f>IF(N316="zákl. přenesená",J316,0)</f>
        <v>0</v>
      </c>
      <c r="BH316" s="148">
        <f>IF(N316="sníž. přenesená",J316,0)</f>
        <v>0</v>
      </c>
      <c r="BI316" s="148">
        <f>IF(N316="nulová",J316,0)</f>
        <v>0</v>
      </c>
      <c r="BJ316" s="17" t="s">
        <v>85</v>
      </c>
      <c r="BK316" s="148">
        <f>ROUND(I316*H316,2)</f>
        <v>0</v>
      </c>
      <c r="BL316" s="17" t="s">
        <v>160</v>
      </c>
      <c r="BM316" s="147" t="s">
        <v>2480</v>
      </c>
    </row>
    <row r="317" spans="2:65" s="1" customFormat="1" ht="10.199999999999999">
      <c r="B317" s="32"/>
      <c r="D317" s="149" t="s">
        <v>162</v>
      </c>
      <c r="F317" s="150" t="s">
        <v>178</v>
      </c>
      <c r="I317" s="151"/>
      <c r="L317" s="32"/>
      <c r="M317" s="152"/>
      <c r="T317" s="56"/>
      <c r="AT317" s="17" t="s">
        <v>162</v>
      </c>
      <c r="AU317" s="17" t="s">
        <v>87</v>
      </c>
    </row>
    <row r="318" spans="2:65" s="12" customFormat="1" ht="10.199999999999999">
      <c r="B318" s="153"/>
      <c r="D318" s="149" t="s">
        <v>163</v>
      </c>
      <c r="E318" s="154" t="s">
        <v>1</v>
      </c>
      <c r="F318" s="155" t="s">
        <v>180</v>
      </c>
      <c r="H318" s="154" t="s">
        <v>1</v>
      </c>
      <c r="I318" s="156"/>
      <c r="L318" s="153"/>
      <c r="M318" s="157"/>
      <c r="T318" s="158"/>
      <c r="AT318" s="154" t="s">
        <v>163</v>
      </c>
      <c r="AU318" s="154" t="s">
        <v>87</v>
      </c>
      <c r="AV318" s="12" t="s">
        <v>85</v>
      </c>
      <c r="AW318" s="12" t="s">
        <v>33</v>
      </c>
      <c r="AX318" s="12" t="s">
        <v>77</v>
      </c>
      <c r="AY318" s="154" t="s">
        <v>149</v>
      </c>
    </row>
    <row r="319" spans="2:65" s="13" customFormat="1" ht="10.199999999999999">
      <c r="B319" s="159"/>
      <c r="D319" s="149" t="s">
        <v>163</v>
      </c>
      <c r="E319" s="160" t="s">
        <v>1</v>
      </c>
      <c r="F319" s="161" t="s">
        <v>2481</v>
      </c>
      <c r="H319" s="162">
        <v>1</v>
      </c>
      <c r="I319" s="163"/>
      <c r="L319" s="159"/>
      <c r="M319" s="166"/>
      <c r="N319" s="167"/>
      <c r="O319" s="167"/>
      <c r="P319" s="167"/>
      <c r="Q319" s="167"/>
      <c r="R319" s="167"/>
      <c r="S319" s="167"/>
      <c r="T319" s="168"/>
      <c r="AT319" s="160" t="s">
        <v>163</v>
      </c>
      <c r="AU319" s="160" t="s">
        <v>87</v>
      </c>
      <c r="AV319" s="13" t="s">
        <v>87</v>
      </c>
      <c r="AW319" s="13" t="s">
        <v>33</v>
      </c>
      <c r="AX319" s="13" t="s">
        <v>85</v>
      </c>
      <c r="AY319" s="160" t="s">
        <v>149</v>
      </c>
    </row>
    <row r="320" spans="2:65" s="1" customFormat="1" ht="6.9" customHeight="1">
      <c r="B320" s="44"/>
      <c r="C320" s="45"/>
      <c r="D320" s="45"/>
      <c r="E320" s="45"/>
      <c r="F320" s="45"/>
      <c r="G320" s="45"/>
      <c r="H320" s="45"/>
      <c r="I320" s="45"/>
      <c r="J320" s="45"/>
      <c r="K320" s="45"/>
      <c r="L320" s="32"/>
    </row>
  </sheetData>
  <sheetProtection algorithmName="SHA-512" hashValue="RdxztPwdoaRwmDYqE8W5uZe9Q7QwP8y9H6oV0JldTLA3MxfjSvBm9XrTAKQVO5s1+XQC5Qa4V+aI+qvOXyef9Q==" saltValue="nlqipL5IfKKHZHpZ8c0JvfVfswEt2R8IN8gshmP9bbvRHld1g5me7ofFFe5F889NyLPj7NkKv5N3SzTVaEokBQ==" spinCount="100000" sheet="1" objects="1" scenarios="1" formatColumns="0" formatRows="0" autoFilter="0"/>
  <autoFilter ref="C122:K319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1"/>
  <sheetViews>
    <sheetView showGridLines="0" tabSelected="1" topLeftCell="A152" workbookViewId="0">
      <selection activeCell="V171" sqref="V171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7" t="s">
        <v>86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118</v>
      </c>
      <c r="L4" s="20"/>
      <c r="M4" s="93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1" t="str">
        <f>'Rekapitulace stavby'!K6</f>
        <v>Stavební úpravy MK v ulici U sv. Petra a Pavla v Třeboni - 2. etapa</v>
      </c>
      <c r="F7" s="242"/>
      <c r="G7" s="242"/>
      <c r="H7" s="242"/>
      <c r="L7" s="20"/>
    </row>
    <row r="8" spans="2:46" s="1" customFormat="1" ht="12" customHeight="1">
      <c r="B8" s="32"/>
      <c r="D8" s="27" t="s">
        <v>119</v>
      </c>
      <c r="L8" s="32"/>
    </row>
    <row r="9" spans="2:46" s="1" customFormat="1" ht="16.5" customHeight="1">
      <c r="B9" s="32"/>
      <c r="E9" s="204" t="s">
        <v>120</v>
      </c>
      <c r="F9" s="243"/>
      <c r="G9" s="243"/>
      <c r="H9" s="243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1. 3. 2024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09"/>
      <c r="G18" s="209"/>
      <c r="H18" s="209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4"/>
      <c r="E27" s="214" t="s">
        <v>1</v>
      </c>
      <c r="F27" s="214"/>
      <c r="G27" s="214"/>
      <c r="H27" s="214"/>
      <c r="L27" s="9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37</v>
      </c>
      <c r="J30" s="66">
        <f>ROUND(J123, 2)</f>
        <v>30000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86">
        <f>ROUND((SUM(BE123:BE190)),  2)</f>
        <v>30000</v>
      </c>
      <c r="I33" s="96">
        <v>0.21</v>
      </c>
      <c r="J33" s="86">
        <f>ROUND(((SUM(BE123:BE190))*I33),  2)</f>
        <v>6300</v>
      </c>
      <c r="L33" s="32"/>
    </row>
    <row r="34" spans="2:12" s="1" customFormat="1" ht="14.4" customHeight="1">
      <c r="B34" s="32"/>
      <c r="E34" s="27" t="s">
        <v>43</v>
      </c>
      <c r="F34" s="86">
        <f>ROUND((SUM(BF123:BF190)),  2)</f>
        <v>0</v>
      </c>
      <c r="I34" s="96">
        <v>0.15</v>
      </c>
      <c r="J34" s="86">
        <f>ROUND(((SUM(BF123:BF190))*I34),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6">
        <f>ROUND((SUM(BG123:BG190)),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6">
        <f>ROUND((SUM(BH123:BH190)),  2)</f>
        <v>0</v>
      </c>
      <c r="I36" s="96">
        <v>0.15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6">
        <f>ROUND((SUM(BI123:BI190)),  2)</f>
        <v>0</v>
      </c>
      <c r="I37" s="96">
        <v>0</v>
      </c>
      <c r="J37" s="86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36300</v>
      </c>
      <c r="K39" s="102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121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1" t="str">
        <f>E7</f>
        <v>Stavební úpravy MK v ulici U sv. Petra a Pavla v Třeboni - 2. etapa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119</v>
      </c>
      <c r="L86" s="32"/>
    </row>
    <row r="87" spans="2:47" s="1" customFormat="1" ht="16.5" customHeight="1">
      <c r="B87" s="32"/>
      <c r="E87" s="204" t="str">
        <f>E9</f>
        <v>02 - Ostatní a vedlejší náklady</v>
      </c>
      <c r="F87" s="243"/>
      <c r="G87" s="243"/>
      <c r="H87" s="24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1. 3. 2024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122</v>
      </c>
      <c r="D94" s="97"/>
      <c r="E94" s="97"/>
      <c r="F94" s="97"/>
      <c r="G94" s="97"/>
      <c r="H94" s="97"/>
      <c r="I94" s="97"/>
      <c r="J94" s="106" t="s">
        <v>123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7" t="s">
        <v>124</v>
      </c>
      <c r="J96" s="66">
        <f>J123</f>
        <v>30000</v>
      </c>
      <c r="L96" s="32"/>
      <c r="AU96" s="17" t="s">
        <v>125</v>
      </c>
    </row>
    <row r="97" spans="2:12" s="8" customFormat="1" ht="24.9" customHeight="1">
      <c r="B97" s="108"/>
      <c r="D97" s="109" t="s">
        <v>126</v>
      </c>
      <c r="E97" s="110"/>
      <c r="F97" s="110"/>
      <c r="G97" s="110"/>
      <c r="H97" s="110"/>
      <c r="I97" s="110"/>
      <c r="J97" s="111">
        <f>J124</f>
        <v>0</v>
      </c>
      <c r="L97" s="108"/>
    </row>
    <row r="98" spans="2:12" s="8" customFormat="1" ht="24.9" customHeight="1">
      <c r="B98" s="108"/>
      <c r="D98" s="109" t="s">
        <v>127</v>
      </c>
      <c r="E98" s="110"/>
      <c r="F98" s="110"/>
      <c r="G98" s="110"/>
      <c r="H98" s="110"/>
      <c r="I98" s="110"/>
      <c r="J98" s="111">
        <f>J125</f>
        <v>30000</v>
      </c>
      <c r="L98" s="108"/>
    </row>
    <row r="99" spans="2:12" s="9" customFormat="1" ht="19.95" customHeight="1">
      <c r="B99" s="112"/>
      <c r="D99" s="113" t="s">
        <v>128</v>
      </c>
      <c r="E99" s="114"/>
      <c r="F99" s="114"/>
      <c r="G99" s="114"/>
      <c r="H99" s="114"/>
      <c r="I99" s="114"/>
      <c r="J99" s="115">
        <f>J126</f>
        <v>0</v>
      </c>
      <c r="L99" s="112"/>
    </row>
    <row r="100" spans="2:12" s="9" customFormat="1" ht="19.95" customHeight="1">
      <c r="B100" s="112"/>
      <c r="D100" s="113" t="s">
        <v>129</v>
      </c>
      <c r="E100" s="114"/>
      <c r="F100" s="114"/>
      <c r="G100" s="114"/>
      <c r="H100" s="114"/>
      <c r="I100" s="114"/>
      <c r="J100" s="115">
        <f>J149</f>
        <v>0</v>
      </c>
      <c r="L100" s="112"/>
    </row>
    <row r="101" spans="2:12" s="9" customFormat="1" ht="19.95" customHeight="1">
      <c r="B101" s="112"/>
      <c r="D101" s="113" t="s">
        <v>130</v>
      </c>
      <c r="E101" s="114"/>
      <c r="F101" s="114"/>
      <c r="G101" s="114"/>
      <c r="H101" s="114"/>
      <c r="I101" s="114"/>
      <c r="J101" s="115">
        <f>J163</f>
        <v>30000</v>
      </c>
      <c r="L101" s="112"/>
    </row>
    <row r="102" spans="2:12" s="9" customFormat="1" ht="19.95" customHeight="1">
      <c r="B102" s="112"/>
      <c r="D102" s="113" t="s">
        <v>131</v>
      </c>
      <c r="E102" s="114"/>
      <c r="F102" s="114"/>
      <c r="G102" s="114"/>
      <c r="H102" s="114"/>
      <c r="I102" s="114"/>
      <c r="J102" s="115">
        <f>J183</f>
        <v>0</v>
      </c>
      <c r="L102" s="112"/>
    </row>
    <row r="103" spans="2:12" s="9" customFormat="1" ht="19.95" customHeight="1">
      <c r="B103" s="112"/>
      <c r="D103" s="113" t="s">
        <v>132</v>
      </c>
      <c r="E103" s="114"/>
      <c r="F103" s="114"/>
      <c r="G103" s="114"/>
      <c r="H103" s="114"/>
      <c r="I103" s="114"/>
      <c r="J103" s="115">
        <f>J187</f>
        <v>0</v>
      </c>
      <c r="L103" s="112"/>
    </row>
    <row r="104" spans="2:12" s="1" customFormat="1" ht="21.75" customHeight="1">
      <c r="B104" s="32"/>
      <c r="L104" s="32"/>
    </row>
    <row r="105" spans="2:12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" customHeight="1">
      <c r="B110" s="32"/>
      <c r="C110" s="21" t="s">
        <v>133</v>
      </c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41" t="str">
        <f>E7</f>
        <v>Stavební úpravy MK v ulici U sv. Petra a Pavla v Třeboni - 2. etapa</v>
      </c>
      <c r="F113" s="242"/>
      <c r="G113" s="242"/>
      <c r="H113" s="242"/>
      <c r="L113" s="32"/>
    </row>
    <row r="114" spans="2:65" s="1" customFormat="1" ht="12" customHeight="1">
      <c r="B114" s="32"/>
      <c r="C114" s="27" t="s">
        <v>119</v>
      </c>
      <c r="L114" s="32"/>
    </row>
    <row r="115" spans="2:65" s="1" customFormat="1" ht="16.5" customHeight="1">
      <c r="B115" s="32"/>
      <c r="E115" s="204" t="str">
        <f>E9</f>
        <v>02 - Ostatní a vedlejší náklady</v>
      </c>
      <c r="F115" s="243"/>
      <c r="G115" s="243"/>
      <c r="H115" s="243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Třeboň</v>
      </c>
      <c r="I117" s="27" t="s">
        <v>22</v>
      </c>
      <c r="J117" s="52" t="str">
        <f>IF(J12="","",J12)</f>
        <v>1. 3. 2024</v>
      </c>
      <c r="L117" s="32"/>
    </row>
    <row r="118" spans="2:65" s="1" customFormat="1" ht="6.9" customHeight="1">
      <c r="B118" s="32"/>
      <c r="L118" s="32"/>
    </row>
    <row r="119" spans="2:65" s="1" customFormat="1" ht="15.15" customHeight="1">
      <c r="B119" s="32"/>
      <c r="C119" s="27" t="s">
        <v>24</v>
      </c>
      <c r="F119" s="25" t="str">
        <f>E15</f>
        <v>Město Třeboň</v>
      </c>
      <c r="I119" s="27" t="s">
        <v>30</v>
      </c>
      <c r="J119" s="30" t="str">
        <f>E21</f>
        <v>WAY project s.r.o.</v>
      </c>
      <c r="L119" s="32"/>
    </row>
    <row r="120" spans="2:65" s="1" customFormat="1" ht="15.15" customHeight="1">
      <c r="B120" s="32"/>
      <c r="C120" s="27" t="s">
        <v>28</v>
      </c>
      <c r="F120" s="25" t="str">
        <f>IF(E18="","",E18)</f>
        <v>Vyplň údaj</v>
      </c>
      <c r="I120" s="27" t="s">
        <v>34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134</v>
      </c>
      <c r="D122" s="118" t="s">
        <v>62</v>
      </c>
      <c r="E122" s="118" t="s">
        <v>58</v>
      </c>
      <c r="F122" s="118" t="s">
        <v>59</v>
      </c>
      <c r="G122" s="118" t="s">
        <v>135</v>
      </c>
      <c r="H122" s="118" t="s">
        <v>136</v>
      </c>
      <c r="I122" s="118" t="s">
        <v>137</v>
      </c>
      <c r="J122" s="118" t="s">
        <v>123</v>
      </c>
      <c r="K122" s="119" t="s">
        <v>138</v>
      </c>
      <c r="L122" s="116"/>
      <c r="M122" s="59" t="s">
        <v>1</v>
      </c>
      <c r="N122" s="60" t="s">
        <v>41</v>
      </c>
      <c r="O122" s="60" t="s">
        <v>139</v>
      </c>
      <c r="P122" s="60" t="s">
        <v>140</v>
      </c>
      <c r="Q122" s="60" t="s">
        <v>141</v>
      </c>
      <c r="R122" s="60" t="s">
        <v>142</v>
      </c>
      <c r="S122" s="60" t="s">
        <v>143</v>
      </c>
      <c r="T122" s="61" t="s">
        <v>144</v>
      </c>
    </row>
    <row r="123" spans="2:65" s="1" customFormat="1" ht="22.8" customHeight="1">
      <c r="B123" s="32"/>
      <c r="C123" s="64" t="s">
        <v>145</v>
      </c>
      <c r="J123" s="120">
        <f>BK123</f>
        <v>30000</v>
      </c>
      <c r="L123" s="32"/>
      <c r="M123" s="62"/>
      <c r="N123" s="53"/>
      <c r="O123" s="53"/>
      <c r="P123" s="121">
        <f>P124+P125</f>
        <v>0</v>
      </c>
      <c r="Q123" s="53"/>
      <c r="R123" s="121">
        <f>R124+R125</f>
        <v>0</v>
      </c>
      <c r="S123" s="53"/>
      <c r="T123" s="122">
        <f>T124+T125</f>
        <v>0</v>
      </c>
      <c r="AT123" s="17" t="s">
        <v>76</v>
      </c>
      <c r="AU123" s="17" t="s">
        <v>125</v>
      </c>
      <c r="BK123" s="123">
        <f>BK124+BK125</f>
        <v>30000</v>
      </c>
    </row>
    <row r="124" spans="2:65" s="11" customFormat="1" ht="25.95" customHeight="1">
      <c r="B124" s="124"/>
      <c r="D124" s="125" t="s">
        <v>76</v>
      </c>
      <c r="E124" s="126" t="s">
        <v>146</v>
      </c>
      <c r="F124" s="126" t="s">
        <v>147</v>
      </c>
      <c r="I124" s="127"/>
      <c r="J124" s="128">
        <f>BK124</f>
        <v>0</v>
      </c>
      <c r="L124" s="124"/>
      <c r="M124" s="129"/>
      <c r="P124" s="130">
        <v>0</v>
      </c>
      <c r="R124" s="130">
        <v>0</v>
      </c>
      <c r="T124" s="131">
        <v>0</v>
      </c>
      <c r="AR124" s="125" t="s">
        <v>148</v>
      </c>
      <c r="AT124" s="132" t="s">
        <v>76</v>
      </c>
      <c r="AU124" s="132" t="s">
        <v>77</v>
      </c>
      <c r="AY124" s="125" t="s">
        <v>149</v>
      </c>
      <c r="BK124" s="133">
        <v>0</v>
      </c>
    </row>
    <row r="125" spans="2:65" s="11" customFormat="1" ht="25.95" customHeight="1">
      <c r="B125" s="124"/>
      <c r="D125" s="125" t="s">
        <v>76</v>
      </c>
      <c r="E125" s="126" t="s">
        <v>150</v>
      </c>
      <c r="F125" s="126" t="s">
        <v>151</v>
      </c>
      <c r="I125" s="127"/>
      <c r="J125" s="128">
        <f>BK125</f>
        <v>30000</v>
      </c>
      <c r="L125" s="124"/>
      <c r="M125" s="129"/>
      <c r="P125" s="130">
        <f>P126+P149+P163+P183+P187</f>
        <v>0</v>
      </c>
      <c r="R125" s="130">
        <f>R126+R149+R163+R183+R187</f>
        <v>0</v>
      </c>
      <c r="T125" s="131">
        <f>T126+T149+T163+T183+T187</f>
        <v>0</v>
      </c>
      <c r="AR125" s="125" t="s">
        <v>152</v>
      </c>
      <c r="AT125" s="132" t="s">
        <v>76</v>
      </c>
      <c r="AU125" s="132" t="s">
        <v>77</v>
      </c>
      <c r="AY125" s="125" t="s">
        <v>149</v>
      </c>
      <c r="BK125" s="133">
        <f>BK126+BK149+BK163+BK183+BK187</f>
        <v>30000</v>
      </c>
    </row>
    <row r="126" spans="2:65" s="11" customFormat="1" ht="22.8" customHeight="1">
      <c r="B126" s="124"/>
      <c r="D126" s="125" t="s">
        <v>76</v>
      </c>
      <c r="E126" s="134" t="s">
        <v>153</v>
      </c>
      <c r="F126" s="134" t="s">
        <v>154</v>
      </c>
      <c r="I126" s="127"/>
      <c r="J126" s="135">
        <f>BK126</f>
        <v>0</v>
      </c>
      <c r="L126" s="124"/>
      <c r="M126" s="129"/>
      <c r="P126" s="130">
        <f>SUM(P127:P148)</f>
        <v>0</v>
      </c>
      <c r="R126" s="130">
        <f>SUM(R127:R148)</f>
        <v>0</v>
      </c>
      <c r="T126" s="131">
        <f>SUM(T127:T148)</f>
        <v>0</v>
      </c>
      <c r="AR126" s="125" t="s">
        <v>152</v>
      </c>
      <c r="AT126" s="132" t="s">
        <v>76</v>
      </c>
      <c r="AU126" s="132" t="s">
        <v>85</v>
      </c>
      <c r="AY126" s="125" t="s">
        <v>149</v>
      </c>
      <c r="BK126" s="133">
        <f>SUM(BK127:BK148)</f>
        <v>0</v>
      </c>
    </row>
    <row r="127" spans="2:65" s="1" customFormat="1" ht="16.5" customHeight="1">
      <c r="B127" s="32"/>
      <c r="C127" s="136" t="s">
        <v>85</v>
      </c>
      <c r="D127" s="136" t="s">
        <v>155</v>
      </c>
      <c r="E127" s="137" t="s">
        <v>156</v>
      </c>
      <c r="F127" s="138" t="s">
        <v>157</v>
      </c>
      <c r="G127" s="139" t="s">
        <v>158</v>
      </c>
      <c r="H127" s="140">
        <v>1</v>
      </c>
      <c r="I127" s="141"/>
      <c r="J127" s="142">
        <f>ROUND(I127*H127,2)</f>
        <v>0</v>
      </c>
      <c r="K127" s="138" t="s">
        <v>159</v>
      </c>
      <c r="L127" s="32"/>
      <c r="M127" s="143" t="s">
        <v>1</v>
      </c>
      <c r="N127" s="144" t="s">
        <v>42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AR127" s="147" t="s">
        <v>160</v>
      </c>
      <c r="AT127" s="147" t="s">
        <v>155</v>
      </c>
      <c r="AU127" s="147" t="s">
        <v>87</v>
      </c>
      <c r="AY127" s="17" t="s">
        <v>149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85</v>
      </c>
      <c r="BK127" s="148">
        <f>ROUND(I127*H127,2)</f>
        <v>0</v>
      </c>
      <c r="BL127" s="17" t="s">
        <v>160</v>
      </c>
      <c r="BM127" s="147" t="s">
        <v>161</v>
      </c>
    </row>
    <row r="128" spans="2:65" s="1" customFormat="1" ht="10.199999999999999">
      <c r="B128" s="32"/>
      <c r="D128" s="149" t="s">
        <v>162</v>
      </c>
      <c r="F128" s="150" t="s">
        <v>157</v>
      </c>
      <c r="I128" s="151"/>
      <c r="L128" s="32"/>
      <c r="M128" s="152"/>
      <c r="T128" s="56"/>
      <c r="AT128" s="17" t="s">
        <v>162</v>
      </c>
      <c r="AU128" s="17" t="s">
        <v>87</v>
      </c>
    </row>
    <row r="129" spans="2:65" s="12" customFormat="1" ht="10.199999999999999">
      <c r="B129" s="153"/>
      <c r="D129" s="149" t="s">
        <v>163</v>
      </c>
      <c r="E129" s="154" t="s">
        <v>1</v>
      </c>
      <c r="F129" s="155" t="s">
        <v>164</v>
      </c>
      <c r="H129" s="154" t="s">
        <v>1</v>
      </c>
      <c r="I129" s="156"/>
      <c r="L129" s="153"/>
      <c r="M129" s="157"/>
      <c r="T129" s="158"/>
      <c r="AT129" s="154" t="s">
        <v>163</v>
      </c>
      <c r="AU129" s="154" t="s">
        <v>87</v>
      </c>
      <c r="AV129" s="12" t="s">
        <v>85</v>
      </c>
      <c r="AW129" s="12" t="s">
        <v>33</v>
      </c>
      <c r="AX129" s="12" t="s">
        <v>77</v>
      </c>
      <c r="AY129" s="154" t="s">
        <v>149</v>
      </c>
    </row>
    <row r="130" spans="2:65" s="13" customFormat="1" ht="10.199999999999999">
      <c r="B130" s="159"/>
      <c r="D130" s="149" t="s">
        <v>163</v>
      </c>
      <c r="E130" s="160" t="s">
        <v>1</v>
      </c>
      <c r="F130" s="161" t="s">
        <v>165</v>
      </c>
      <c r="H130" s="162">
        <v>1</v>
      </c>
      <c r="I130" s="163"/>
      <c r="L130" s="159"/>
      <c r="M130" s="164"/>
      <c r="T130" s="165"/>
      <c r="AT130" s="160" t="s">
        <v>163</v>
      </c>
      <c r="AU130" s="160" t="s">
        <v>87</v>
      </c>
      <c r="AV130" s="13" t="s">
        <v>87</v>
      </c>
      <c r="AW130" s="13" t="s">
        <v>33</v>
      </c>
      <c r="AX130" s="13" t="s">
        <v>85</v>
      </c>
      <c r="AY130" s="160" t="s">
        <v>149</v>
      </c>
    </row>
    <row r="131" spans="2:65" s="1" customFormat="1" ht="16.5" customHeight="1">
      <c r="B131" s="32"/>
      <c r="C131" s="136" t="s">
        <v>87</v>
      </c>
      <c r="D131" s="136" t="s">
        <v>155</v>
      </c>
      <c r="E131" s="137" t="s">
        <v>166</v>
      </c>
      <c r="F131" s="138" t="s">
        <v>167</v>
      </c>
      <c r="G131" s="139" t="s">
        <v>158</v>
      </c>
      <c r="H131" s="140">
        <v>1</v>
      </c>
      <c r="I131" s="141"/>
      <c r="J131" s="142">
        <f>ROUND(I131*H131,2)</f>
        <v>0</v>
      </c>
      <c r="K131" s="138" t="s">
        <v>159</v>
      </c>
      <c r="L131" s="32"/>
      <c r="M131" s="143" t="s">
        <v>1</v>
      </c>
      <c r="N131" s="144" t="s">
        <v>42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160</v>
      </c>
      <c r="AT131" s="147" t="s">
        <v>155</v>
      </c>
      <c r="AU131" s="147" t="s">
        <v>87</v>
      </c>
      <c r="AY131" s="17" t="s">
        <v>149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85</v>
      </c>
      <c r="BK131" s="148">
        <f>ROUND(I131*H131,2)</f>
        <v>0</v>
      </c>
      <c r="BL131" s="17" t="s">
        <v>160</v>
      </c>
      <c r="BM131" s="147" t="s">
        <v>168</v>
      </c>
    </row>
    <row r="132" spans="2:65" s="1" customFormat="1" ht="10.199999999999999">
      <c r="B132" s="32"/>
      <c r="D132" s="149" t="s">
        <v>162</v>
      </c>
      <c r="F132" s="150" t="s">
        <v>167</v>
      </c>
      <c r="I132" s="151"/>
      <c r="L132" s="32"/>
      <c r="M132" s="152"/>
      <c r="T132" s="56"/>
      <c r="AT132" s="17" t="s">
        <v>162</v>
      </c>
      <c r="AU132" s="17" t="s">
        <v>87</v>
      </c>
    </row>
    <row r="133" spans="2:65" s="12" customFormat="1" ht="10.199999999999999">
      <c r="B133" s="153"/>
      <c r="D133" s="149" t="s">
        <v>163</v>
      </c>
      <c r="E133" s="154" t="s">
        <v>1</v>
      </c>
      <c r="F133" s="155" t="s">
        <v>169</v>
      </c>
      <c r="H133" s="154" t="s">
        <v>1</v>
      </c>
      <c r="I133" s="156"/>
      <c r="L133" s="153"/>
      <c r="M133" s="157"/>
      <c r="T133" s="158"/>
      <c r="AT133" s="154" t="s">
        <v>163</v>
      </c>
      <c r="AU133" s="154" t="s">
        <v>87</v>
      </c>
      <c r="AV133" s="12" t="s">
        <v>85</v>
      </c>
      <c r="AW133" s="12" t="s">
        <v>33</v>
      </c>
      <c r="AX133" s="12" t="s">
        <v>77</v>
      </c>
      <c r="AY133" s="154" t="s">
        <v>149</v>
      </c>
    </row>
    <row r="134" spans="2:65" s="12" customFormat="1" ht="10.199999999999999">
      <c r="B134" s="153"/>
      <c r="D134" s="149" t="s">
        <v>163</v>
      </c>
      <c r="E134" s="154" t="s">
        <v>1</v>
      </c>
      <c r="F134" s="155" t="s">
        <v>170</v>
      </c>
      <c r="H134" s="154" t="s">
        <v>1</v>
      </c>
      <c r="I134" s="156"/>
      <c r="L134" s="153"/>
      <c r="M134" s="157"/>
      <c r="T134" s="158"/>
      <c r="AT134" s="154" t="s">
        <v>163</v>
      </c>
      <c r="AU134" s="154" t="s">
        <v>87</v>
      </c>
      <c r="AV134" s="12" t="s">
        <v>85</v>
      </c>
      <c r="AW134" s="12" t="s">
        <v>33</v>
      </c>
      <c r="AX134" s="12" t="s">
        <v>77</v>
      </c>
      <c r="AY134" s="154" t="s">
        <v>149</v>
      </c>
    </row>
    <row r="135" spans="2:65" s="13" customFormat="1" ht="10.199999999999999">
      <c r="B135" s="159"/>
      <c r="D135" s="149" t="s">
        <v>163</v>
      </c>
      <c r="E135" s="160" t="s">
        <v>1</v>
      </c>
      <c r="F135" s="161" t="s">
        <v>165</v>
      </c>
      <c r="H135" s="162">
        <v>1</v>
      </c>
      <c r="I135" s="163"/>
      <c r="L135" s="159"/>
      <c r="M135" s="164"/>
      <c r="T135" s="165"/>
      <c r="AT135" s="160" t="s">
        <v>163</v>
      </c>
      <c r="AU135" s="160" t="s">
        <v>87</v>
      </c>
      <c r="AV135" s="13" t="s">
        <v>87</v>
      </c>
      <c r="AW135" s="13" t="s">
        <v>33</v>
      </c>
      <c r="AX135" s="13" t="s">
        <v>85</v>
      </c>
      <c r="AY135" s="160" t="s">
        <v>149</v>
      </c>
    </row>
    <row r="136" spans="2:65" s="1" customFormat="1" ht="16.5" customHeight="1">
      <c r="B136" s="32"/>
      <c r="C136" s="136" t="s">
        <v>171</v>
      </c>
      <c r="D136" s="136" t="s">
        <v>155</v>
      </c>
      <c r="E136" s="137" t="s">
        <v>172</v>
      </c>
      <c r="F136" s="138" t="s">
        <v>173</v>
      </c>
      <c r="G136" s="139" t="s">
        <v>158</v>
      </c>
      <c r="H136" s="140">
        <v>1</v>
      </c>
      <c r="I136" s="141"/>
      <c r="J136" s="142">
        <f>ROUND(I136*H136,2)</f>
        <v>0</v>
      </c>
      <c r="K136" s="138" t="s">
        <v>159</v>
      </c>
      <c r="L136" s="32"/>
      <c r="M136" s="143" t="s">
        <v>1</v>
      </c>
      <c r="N136" s="144" t="s">
        <v>42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160</v>
      </c>
      <c r="AT136" s="147" t="s">
        <v>155</v>
      </c>
      <c r="AU136" s="147" t="s">
        <v>87</v>
      </c>
      <c r="AY136" s="17" t="s">
        <v>149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85</v>
      </c>
      <c r="BK136" s="148">
        <f>ROUND(I136*H136,2)</f>
        <v>0</v>
      </c>
      <c r="BL136" s="17" t="s">
        <v>160</v>
      </c>
      <c r="BM136" s="147" t="s">
        <v>174</v>
      </c>
    </row>
    <row r="137" spans="2:65" s="1" customFormat="1" ht="10.199999999999999">
      <c r="B137" s="32"/>
      <c r="D137" s="149" t="s">
        <v>162</v>
      </c>
      <c r="F137" s="150" t="s">
        <v>173</v>
      </c>
      <c r="I137" s="151"/>
      <c r="L137" s="32"/>
      <c r="M137" s="152"/>
      <c r="T137" s="56"/>
      <c r="AT137" s="17" t="s">
        <v>162</v>
      </c>
      <c r="AU137" s="17" t="s">
        <v>87</v>
      </c>
    </row>
    <row r="138" spans="2:65" s="12" customFormat="1" ht="10.199999999999999">
      <c r="B138" s="153"/>
      <c r="D138" s="149" t="s">
        <v>163</v>
      </c>
      <c r="E138" s="154" t="s">
        <v>1</v>
      </c>
      <c r="F138" s="155" t="s">
        <v>175</v>
      </c>
      <c r="H138" s="154" t="s">
        <v>1</v>
      </c>
      <c r="I138" s="156"/>
      <c r="L138" s="153"/>
      <c r="M138" s="157"/>
      <c r="T138" s="158"/>
      <c r="AT138" s="154" t="s">
        <v>163</v>
      </c>
      <c r="AU138" s="154" t="s">
        <v>87</v>
      </c>
      <c r="AV138" s="12" t="s">
        <v>85</v>
      </c>
      <c r="AW138" s="12" t="s">
        <v>33</v>
      </c>
      <c r="AX138" s="12" t="s">
        <v>77</v>
      </c>
      <c r="AY138" s="154" t="s">
        <v>149</v>
      </c>
    </row>
    <row r="139" spans="2:65" s="13" customFormat="1" ht="10.199999999999999">
      <c r="B139" s="159"/>
      <c r="D139" s="149" t="s">
        <v>163</v>
      </c>
      <c r="E139" s="160" t="s">
        <v>1</v>
      </c>
      <c r="F139" s="161" t="s">
        <v>176</v>
      </c>
      <c r="H139" s="162">
        <v>1</v>
      </c>
      <c r="I139" s="163"/>
      <c r="L139" s="159"/>
      <c r="M139" s="164"/>
      <c r="T139" s="165"/>
      <c r="AT139" s="160" t="s">
        <v>163</v>
      </c>
      <c r="AU139" s="160" t="s">
        <v>87</v>
      </c>
      <c r="AV139" s="13" t="s">
        <v>87</v>
      </c>
      <c r="AW139" s="13" t="s">
        <v>33</v>
      </c>
      <c r="AX139" s="13" t="s">
        <v>85</v>
      </c>
      <c r="AY139" s="160" t="s">
        <v>149</v>
      </c>
    </row>
    <row r="140" spans="2:65" s="1" customFormat="1" ht="16.5" customHeight="1">
      <c r="B140" s="32"/>
      <c r="C140" s="136" t="s">
        <v>148</v>
      </c>
      <c r="D140" s="136" t="s">
        <v>155</v>
      </c>
      <c r="E140" s="137" t="s">
        <v>177</v>
      </c>
      <c r="F140" s="138" t="s">
        <v>178</v>
      </c>
      <c r="G140" s="139" t="s">
        <v>158</v>
      </c>
      <c r="H140" s="140">
        <v>1</v>
      </c>
      <c r="I140" s="141"/>
      <c r="J140" s="142">
        <f>ROUND(I140*H140,2)</f>
        <v>0</v>
      </c>
      <c r="K140" s="138" t="s">
        <v>159</v>
      </c>
      <c r="L140" s="32"/>
      <c r="M140" s="143" t="s">
        <v>1</v>
      </c>
      <c r="N140" s="144" t="s">
        <v>42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160</v>
      </c>
      <c r="AT140" s="147" t="s">
        <v>155</v>
      </c>
      <c r="AU140" s="147" t="s">
        <v>87</v>
      </c>
      <c r="AY140" s="17" t="s">
        <v>149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85</v>
      </c>
      <c r="BK140" s="148">
        <f>ROUND(I140*H140,2)</f>
        <v>0</v>
      </c>
      <c r="BL140" s="17" t="s">
        <v>160</v>
      </c>
      <c r="BM140" s="147" t="s">
        <v>179</v>
      </c>
    </row>
    <row r="141" spans="2:65" s="1" customFormat="1" ht="10.199999999999999">
      <c r="B141" s="32"/>
      <c r="D141" s="149" t="s">
        <v>162</v>
      </c>
      <c r="F141" s="150" t="s">
        <v>178</v>
      </c>
      <c r="I141" s="151"/>
      <c r="L141" s="32"/>
      <c r="M141" s="152"/>
      <c r="T141" s="56"/>
      <c r="AT141" s="17" t="s">
        <v>162</v>
      </c>
      <c r="AU141" s="17" t="s">
        <v>87</v>
      </c>
    </row>
    <row r="142" spans="2:65" s="12" customFormat="1" ht="10.199999999999999">
      <c r="B142" s="153"/>
      <c r="D142" s="149" t="s">
        <v>163</v>
      </c>
      <c r="E142" s="154" t="s">
        <v>1</v>
      </c>
      <c r="F142" s="155" t="s">
        <v>180</v>
      </c>
      <c r="H142" s="154" t="s">
        <v>1</v>
      </c>
      <c r="I142" s="156"/>
      <c r="L142" s="153"/>
      <c r="M142" s="157"/>
      <c r="T142" s="158"/>
      <c r="AT142" s="154" t="s">
        <v>163</v>
      </c>
      <c r="AU142" s="154" t="s">
        <v>87</v>
      </c>
      <c r="AV142" s="12" t="s">
        <v>85</v>
      </c>
      <c r="AW142" s="12" t="s">
        <v>33</v>
      </c>
      <c r="AX142" s="12" t="s">
        <v>77</v>
      </c>
      <c r="AY142" s="154" t="s">
        <v>149</v>
      </c>
    </row>
    <row r="143" spans="2:65" s="12" customFormat="1" ht="10.199999999999999">
      <c r="B143" s="153"/>
      <c r="D143" s="149" t="s">
        <v>163</v>
      </c>
      <c r="E143" s="154" t="s">
        <v>1</v>
      </c>
      <c r="F143" s="155" t="s">
        <v>181</v>
      </c>
      <c r="H143" s="154" t="s">
        <v>1</v>
      </c>
      <c r="I143" s="156"/>
      <c r="L143" s="153"/>
      <c r="M143" s="157"/>
      <c r="T143" s="158"/>
      <c r="AT143" s="154" t="s">
        <v>163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149</v>
      </c>
    </row>
    <row r="144" spans="2:65" s="13" customFormat="1" ht="10.199999999999999">
      <c r="B144" s="159"/>
      <c r="D144" s="149" t="s">
        <v>163</v>
      </c>
      <c r="E144" s="160" t="s">
        <v>1</v>
      </c>
      <c r="F144" s="161" t="s">
        <v>182</v>
      </c>
      <c r="H144" s="162">
        <v>1</v>
      </c>
      <c r="I144" s="163"/>
      <c r="L144" s="159"/>
      <c r="M144" s="164"/>
      <c r="T144" s="165"/>
      <c r="AT144" s="160" t="s">
        <v>163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149</v>
      </c>
    </row>
    <row r="145" spans="2:65" s="1" customFormat="1" ht="16.5" customHeight="1">
      <c r="B145" s="32"/>
      <c r="C145" s="136" t="s">
        <v>152</v>
      </c>
      <c r="D145" s="136" t="s">
        <v>155</v>
      </c>
      <c r="E145" s="137" t="s">
        <v>183</v>
      </c>
      <c r="F145" s="138" t="s">
        <v>184</v>
      </c>
      <c r="G145" s="139" t="s">
        <v>158</v>
      </c>
      <c r="H145" s="140">
        <v>1</v>
      </c>
      <c r="I145" s="141"/>
      <c r="J145" s="142">
        <f>ROUND(I145*H145,2)</f>
        <v>0</v>
      </c>
      <c r="K145" s="138" t="s">
        <v>159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160</v>
      </c>
      <c r="AT145" s="147" t="s">
        <v>155</v>
      </c>
      <c r="AU145" s="147" t="s">
        <v>87</v>
      </c>
      <c r="AY145" s="17" t="s">
        <v>149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160</v>
      </c>
      <c r="BM145" s="147" t="s">
        <v>185</v>
      </c>
    </row>
    <row r="146" spans="2:65" s="1" customFormat="1" ht="10.199999999999999">
      <c r="B146" s="32"/>
      <c r="D146" s="149" t="s">
        <v>162</v>
      </c>
      <c r="F146" s="150" t="s">
        <v>184</v>
      </c>
      <c r="I146" s="151"/>
      <c r="L146" s="32"/>
      <c r="M146" s="152"/>
      <c r="T146" s="56"/>
      <c r="AT146" s="17" t="s">
        <v>162</v>
      </c>
      <c r="AU146" s="17" t="s">
        <v>87</v>
      </c>
    </row>
    <row r="147" spans="2:65" s="12" customFormat="1" ht="10.199999999999999">
      <c r="B147" s="153"/>
      <c r="D147" s="149" t="s">
        <v>163</v>
      </c>
      <c r="E147" s="154" t="s">
        <v>1</v>
      </c>
      <c r="F147" s="155" t="s">
        <v>186</v>
      </c>
      <c r="H147" s="154" t="s">
        <v>1</v>
      </c>
      <c r="I147" s="156"/>
      <c r="L147" s="153"/>
      <c r="M147" s="157"/>
      <c r="T147" s="158"/>
      <c r="AT147" s="154" t="s">
        <v>163</v>
      </c>
      <c r="AU147" s="154" t="s">
        <v>87</v>
      </c>
      <c r="AV147" s="12" t="s">
        <v>85</v>
      </c>
      <c r="AW147" s="12" t="s">
        <v>33</v>
      </c>
      <c r="AX147" s="12" t="s">
        <v>77</v>
      </c>
      <c r="AY147" s="154" t="s">
        <v>149</v>
      </c>
    </row>
    <row r="148" spans="2:65" s="13" customFormat="1" ht="10.199999999999999">
      <c r="B148" s="159"/>
      <c r="D148" s="149" t="s">
        <v>163</v>
      </c>
      <c r="E148" s="160" t="s">
        <v>1</v>
      </c>
      <c r="F148" s="161" t="s">
        <v>165</v>
      </c>
      <c r="H148" s="162">
        <v>1</v>
      </c>
      <c r="I148" s="163"/>
      <c r="L148" s="159"/>
      <c r="M148" s="164"/>
      <c r="T148" s="165"/>
      <c r="AT148" s="160" t="s">
        <v>163</v>
      </c>
      <c r="AU148" s="160" t="s">
        <v>87</v>
      </c>
      <c r="AV148" s="13" t="s">
        <v>87</v>
      </c>
      <c r="AW148" s="13" t="s">
        <v>33</v>
      </c>
      <c r="AX148" s="13" t="s">
        <v>85</v>
      </c>
      <c r="AY148" s="160" t="s">
        <v>149</v>
      </c>
    </row>
    <row r="149" spans="2:65" s="11" customFormat="1" ht="22.8" customHeight="1">
      <c r="B149" s="124"/>
      <c r="D149" s="125" t="s">
        <v>76</v>
      </c>
      <c r="E149" s="134" t="s">
        <v>187</v>
      </c>
      <c r="F149" s="134" t="s">
        <v>188</v>
      </c>
      <c r="I149" s="127"/>
      <c r="J149" s="135">
        <f>BK149</f>
        <v>0</v>
      </c>
      <c r="L149" s="124"/>
      <c r="M149" s="129"/>
      <c r="P149" s="130">
        <f>SUM(P150:P162)</f>
        <v>0</v>
      </c>
      <c r="R149" s="130">
        <f>SUM(R150:R162)</f>
        <v>0</v>
      </c>
      <c r="T149" s="131">
        <f>SUM(T150:T162)</f>
        <v>0</v>
      </c>
      <c r="AR149" s="125" t="s">
        <v>152</v>
      </c>
      <c r="AT149" s="132" t="s">
        <v>76</v>
      </c>
      <c r="AU149" s="132" t="s">
        <v>85</v>
      </c>
      <c r="AY149" s="125" t="s">
        <v>149</v>
      </c>
      <c r="BK149" s="133">
        <f>SUM(BK150:BK162)</f>
        <v>0</v>
      </c>
    </row>
    <row r="150" spans="2:65" s="1" customFormat="1" ht="16.5" customHeight="1">
      <c r="B150" s="32"/>
      <c r="C150" s="136" t="s">
        <v>189</v>
      </c>
      <c r="D150" s="136" t="s">
        <v>155</v>
      </c>
      <c r="E150" s="137" t="s">
        <v>190</v>
      </c>
      <c r="F150" s="138" t="s">
        <v>191</v>
      </c>
      <c r="G150" s="139" t="s">
        <v>158</v>
      </c>
      <c r="H150" s="140">
        <v>1</v>
      </c>
      <c r="I150" s="141"/>
      <c r="J150" s="142">
        <f>ROUND(I150*H150,2)</f>
        <v>0</v>
      </c>
      <c r="K150" s="138" t="s">
        <v>159</v>
      </c>
      <c r="L150" s="32"/>
      <c r="M150" s="143" t="s">
        <v>1</v>
      </c>
      <c r="N150" s="144" t="s">
        <v>42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160</v>
      </c>
      <c r="AT150" s="147" t="s">
        <v>155</v>
      </c>
      <c r="AU150" s="147" t="s">
        <v>87</v>
      </c>
      <c r="AY150" s="17" t="s">
        <v>149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85</v>
      </c>
      <c r="BK150" s="148">
        <f>ROUND(I150*H150,2)</f>
        <v>0</v>
      </c>
      <c r="BL150" s="17" t="s">
        <v>160</v>
      </c>
      <c r="BM150" s="147" t="s">
        <v>192</v>
      </c>
    </row>
    <row r="151" spans="2:65" s="1" customFormat="1" ht="10.199999999999999">
      <c r="B151" s="32"/>
      <c r="D151" s="149" t="s">
        <v>162</v>
      </c>
      <c r="F151" s="150" t="s">
        <v>191</v>
      </c>
      <c r="I151" s="151"/>
      <c r="L151" s="32"/>
      <c r="M151" s="152"/>
      <c r="T151" s="56"/>
      <c r="AT151" s="17" t="s">
        <v>162</v>
      </c>
      <c r="AU151" s="17" t="s">
        <v>87</v>
      </c>
    </row>
    <row r="152" spans="2:65" s="12" customFormat="1" ht="10.199999999999999">
      <c r="B152" s="153"/>
      <c r="D152" s="149" t="s">
        <v>163</v>
      </c>
      <c r="E152" s="154" t="s">
        <v>1</v>
      </c>
      <c r="F152" s="155" t="s">
        <v>193</v>
      </c>
      <c r="H152" s="154" t="s">
        <v>1</v>
      </c>
      <c r="I152" s="156"/>
      <c r="L152" s="153"/>
      <c r="M152" s="157"/>
      <c r="T152" s="158"/>
      <c r="AT152" s="154" t="s">
        <v>163</v>
      </c>
      <c r="AU152" s="154" t="s">
        <v>87</v>
      </c>
      <c r="AV152" s="12" t="s">
        <v>85</v>
      </c>
      <c r="AW152" s="12" t="s">
        <v>33</v>
      </c>
      <c r="AX152" s="12" t="s">
        <v>77</v>
      </c>
      <c r="AY152" s="154" t="s">
        <v>149</v>
      </c>
    </row>
    <row r="153" spans="2:65" s="13" customFormat="1" ht="10.199999999999999">
      <c r="B153" s="159"/>
      <c r="D153" s="149" t="s">
        <v>163</v>
      </c>
      <c r="E153" s="160" t="s">
        <v>1</v>
      </c>
      <c r="F153" s="161" t="s">
        <v>194</v>
      </c>
      <c r="H153" s="162">
        <v>1</v>
      </c>
      <c r="I153" s="163"/>
      <c r="L153" s="159"/>
      <c r="M153" s="164"/>
      <c r="T153" s="165"/>
      <c r="AT153" s="160" t="s">
        <v>163</v>
      </c>
      <c r="AU153" s="160" t="s">
        <v>87</v>
      </c>
      <c r="AV153" s="13" t="s">
        <v>87</v>
      </c>
      <c r="AW153" s="13" t="s">
        <v>33</v>
      </c>
      <c r="AX153" s="13" t="s">
        <v>85</v>
      </c>
      <c r="AY153" s="160" t="s">
        <v>149</v>
      </c>
    </row>
    <row r="154" spans="2:65" s="1" customFormat="1" ht="16.5" customHeight="1">
      <c r="B154" s="32"/>
      <c r="C154" s="136" t="s">
        <v>195</v>
      </c>
      <c r="D154" s="136" t="s">
        <v>155</v>
      </c>
      <c r="E154" s="137" t="s">
        <v>196</v>
      </c>
      <c r="F154" s="138" t="s">
        <v>197</v>
      </c>
      <c r="G154" s="139" t="s">
        <v>158</v>
      </c>
      <c r="H154" s="140">
        <v>1</v>
      </c>
      <c r="I154" s="141"/>
      <c r="J154" s="142">
        <f>ROUND(I154*H154,2)</f>
        <v>0</v>
      </c>
      <c r="K154" s="138" t="s">
        <v>159</v>
      </c>
      <c r="L154" s="32"/>
      <c r="M154" s="143" t="s">
        <v>1</v>
      </c>
      <c r="N154" s="144" t="s">
        <v>42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160</v>
      </c>
      <c r="AT154" s="147" t="s">
        <v>155</v>
      </c>
      <c r="AU154" s="147" t="s">
        <v>87</v>
      </c>
      <c r="AY154" s="17" t="s">
        <v>149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85</v>
      </c>
      <c r="BK154" s="148">
        <f>ROUND(I154*H154,2)</f>
        <v>0</v>
      </c>
      <c r="BL154" s="17" t="s">
        <v>160</v>
      </c>
      <c r="BM154" s="147" t="s">
        <v>198</v>
      </c>
    </row>
    <row r="155" spans="2:65" s="1" customFormat="1" ht="10.199999999999999">
      <c r="B155" s="32"/>
      <c r="D155" s="149" t="s">
        <v>162</v>
      </c>
      <c r="F155" s="150" t="s">
        <v>197</v>
      </c>
      <c r="I155" s="151"/>
      <c r="L155" s="32"/>
      <c r="M155" s="152"/>
      <c r="T155" s="56"/>
      <c r="AT155" s="17" t="s">
        <v>162</v>
      </c>
      <c r="AU155" s="17" t="s">
        <v>87</v>
      </c>
    </row>
    <row r="156" spans="2:65" s="12" customFormat="1" ht="10.199999999999999">
      <c r="B156" s="153"/>
      <c r="D156" s="149" t="s">
        <v>163</v>
      </c>
      <c r="E156" s="154" t="s">
        <v>1</v>
      </c>
      <c r="F156" s="155" t="s">
        <v>199</v>
      </c>
      <c r="H156" s="154" t="s">
        <v>1</v>
      </c>
      <c r="I156" s="156"/>
      <c r="L156" s="153"/>
      <c r="M156" s="157"/>
      <c r="T156" s="158"/>
      <c r="AT156" s="154" t="s">
        <v>163</v>
      </c>
      <c r="AU156" s="154" t="s">
        <v>87</v>
      </c>
      <c r="AV156" s="12" t="s">
        <v>85</v>
      </c>
      <c r="AW156" s="12" t="s">
        <v>33</v>
      </c>
      <c r="AX156" s="12" t="s">
        <v>77</v>
      </c>
      <c r="AY156" s="154" t="s">
        <v>149</v>
      </c>
    </row>
    <row r="157" spans="2:65" s="13" customFormat="1" ht="10.199999999999999">
      <c r="B157" s="159"/>
      <c r="D157" s="149" t="s">
        <v>163</v>
      </c>
      <c r="E157" s="160" t="s">
        <v>1</v>
      </c>
      <c r="F157" s="161" t="s">
        <v>194</v>
      </c>
      <c r="H157" s="162">
        <v>1</v>
      </c>
      <c r="I157" s="163"/>
      <c r="L157" s="159"/>
      <c r="M157" s="164"/>
      <c r="T157" s="165"/>
      <c r="AT157" s="160" t="s">
        <v>163</v>
      </c>
      <c r="AU157" s="160" t="s">
        <v>87</v>
      </c>
      <c r="AV157" s="13" t="s">
        <v>87</v>
      </c>
      <c r="AW157" s="13" t="s">
        <v>33</v>
      </c>
      <c r="AX157" s="13" t="s">
        <v>85</v>
      </c>
      <c r="AY157" s="160" t="s">
        <v>149</v>
      </c>
    </row>
    <row r="158" spans="2:65" s="1" customFormat="1" ht="16.5" customHeight="1">
      <c r="B158" s="32"/>
      <c r="C158" s="136" t="s">
        <v>200</v>
      </c>
      <c r="D158" s="136" t="s">
        <v>155</v>
      </c>
      <c r="E158" s="137" t="s">
        <v>201</v>
      </c>
      <c r="F158" s="138" t="s">
        <v>202</v>
      </c>
      <c r="G158" s="139" t="s">
        <v>203</v>
      </c>
      <c r="H158" s="140">
        <v>1</v>
      </c>
      <c r="I158" s="141"/>
      <c r="J158" s="142">
        <f>ROUND(I158*H158,2)</f>
        <v>0</v>
      </c>
      <c r="K158" s="138" t="s">
        <v>159</v>
      </c>
      <c r="L158" s="32"/>
      <c r="M158" s="143" t="s">
        <v>1</v>
      </c>
      <c r="N158" s="144" t="s">
        <v>42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160</v>
      </c>
      <c r="AT158" s="147" t="s">
        <v>155</v>
      </c>
      <c r="AU158" s="147" t="s">
        <v>87</v>
      </c>
      <c r="AY158" s="17" t="s">
        <v>149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85</v>
      </c>
      <c r="BK158" s="148">
        <f>ROUND(I158*H158,2)</f>
        <v>0</v>
      </c>
      <c r="BL158" s="17" t="s">
        <v>160</v>
      </c>
      <c r="BM158" s="147" t="s">
        <v>204</v>
      </c>
    </row>
    <row r="159" spans="2:65" s="1" customFormat="1" ht="10.199999999999999">
      <c r="B159" s="32"/>
      <c r="D159" s="149" t="s">
        <v>162</v>
      </c>
      <c r="F159" s="150" t="s">
        <v>202</v>
      </c>
      <c r="I159" s="151"/>
      <c r="L159" s="32"/>
      <c r="M159" s="152"/>
      <c r="T159" s="56"/>
      <c r="AT159" s="17" t="s">
        <v>162</v>
      </c>
      <c r="AU159" s="17" t="s">
        <v>87</v>
      </c>
    </row>
    <row r="160" spans="2:65" s="12" customFormat="1" ht="10.199999999999999">
      <c r="B160" s="153"/>
      <c r="D160" s="149" t="s">
        <v>163</v>
      </c>
      <c r="E160" s="154" t="s">
        <v>1</v>
      </c>
      <c r="F160" s="155" t="s">
        <v>205</v>
      </c>
      <c r="H160" s="154" t="s">
        <v>1</v>
      </c>
      <c r="I160" s="156"/>
      <c r="L160" s="153"/>
      <c r="M160" s="157"/>
      <c r="T160" s="158"/>
      <c r="AT160" s="154" t="s">
        <v>163</v>
      </c>
      <c r="AU160" s="154" t="s">
        <v>87</v>
      </c>
      <c r="AV160" s="12" t="s">
        <v>85</v>
      </c>
      <c r="AW160" s="12" t="s">
        <v>33</v>
      </c>
      <c r="AX160" s="12" t="s">
        <v>77</v>
      </c>
      <c r="AY160" s="154" t="s">
        <v>149</v>
      </c>
    </row>
    <row r="161" spans="2:65" s="12" customFormat="1" ht="10.199999999999999">
      <c r="B161" s="153"/>
      <c r="D161" s="149" t="s">
        <v>163</v>
      </c>
      <c r="E161" s="154" t="s">
        <v>1</v>
      </c>
      <c r="F161" s="155" t="s">
        <v>206</v>
      </c>
      <c r="H161" s="154" t="s">
        <v>1</v>
      </c>
      <c r="I161" s="156"/>
      <c r="L161" s="153"/>
      <c r="M161" s="157"/>
      <c r="T161" s="158"/>
      <c r="AT161" s="154" t="s">
        <v>163</v>
      </c>
      <c r="AU161" s="154" t="s">
        <v>87</v>
      </c>
      <c r="AV161" s="12" t="s">
        <v>85</v>
      </c>
      <c r="AW161" s="12" t="s">
        <v>33</v>
      </c>
      <c r="AX161" s="12" t="s">
        <v>77</v>
      </c>
      <c r="AY161" s="154" t="s">
        <v>149</v>
      </c>
    </row>
    <row r="162" spans="2:65" s="13" customFormat="1" ht="10.199999999999999">
      <c r="B162" s="159"/>
      <c r="D162" s="149" t="s">
        <v>163</v>
      </c>
      <c r="E162" s="160" t="s">
        <v>1</v>
      </c>
      <c r="F162" s="161" t="s">
        <v>194</v>
      </c>
      <c r="H162" s="162">
        <v>1</v>
      </c>
      <c r="I162" s="163"/>
      <c r="L162" s="159"/>
      <c r="M162" s="164"/>
      <c r="T162" s="165"/>
      <c r="AT162" s="160" t="s">
        <v>163</v>
      </c>
      <c r="AU162" s="160" t="s">
        <v>87</v>
      </c>
      <c r="AV162" s="13" t="s">
        <v>87</v>
      </c>
      <c r="AW162" s="13" t="s">
        <v>33</v>
      </c>
      <c r="AX162" s="13" t="s">
        <v>85</v>
      </c>
      <c r="AY162" s="160" t="s">
        <v>149</v>
      </c>
    </row>
    <row r="163" spans="2:65" s="11" customFormat="1" ht="22.8" customHeight="1">
      <c r="B163" s="124"/>
      <c r="D163" s="125" t="s">
        <v>76</v>
      </c>
      <c r="E163" s="134" t="s">
        <v>207</v>
      </c>
      <c r="F163" s="134" t="s">
        <v>208</v>
      </c>
      <c r="I163" s="127"/>
      <c r="J163" s="135">
        <f>BK163</f>
        <v>30000</v>
      </c>
      <c r="L163" s="124"/>
      <c r="M163" s="129"/>
      <c r="P163" s="130">
        <f>SUM(P164:P182)</f>
        <v>0</v>
      </c>
      <c r="R163" s="130">
        <f>SUM(R164:R182)</f>
        <v>0</v>
      </c>
      <c r="T163" s="131">
        <f>SUM(T164:T182)</f>
        <v>0</v>
      </c>
      <c r="AR163" s="125" t="s">
        <v>152</v>
      </c>
      <c r="AT163" s="132" t="s">
        <v>76</v>
      </c>
      <c r="AU163" s="132" t="s">
        <v>85</v>
      </c>
      <c r="AY163" s="125" t="s">
        <v>149</v>
      </c>
      <c r="BK163" s="133">
        <f>SUM(BK164:BK182)</f>
        <v>30000</v>
      </c>
    </row>
    <row r="164" spans="2:65" s="1" customFormat="1" ht="16.5" customHeight="1">
      <c r="B164" s="32"/>
      <c r="C164" s="136" t="s">
        <v>209</v>
      </c>
      <c r="D164" s="136" t="s">
        <v>155</v>
      </c>
      <c r="E164" s="137" t="s">
        <v>210</v>
      </c>
      <c r="F164" s="138" t="s">
        <v>211</v>
      </c>
      <c r="G164" s="139" t="s">
        <v>158</v>
      </c>
      <c r="H164" s="140">
        <v>1</v>
      </c>
      <c r="I164" s="141"/>
      <c r="J164" s="142">
        <f>ROUND(I164*H164,2)</f>
        <v>0</v>
      </c>
      <c r="K164" s="138" t="s">
        <v>1</v>
      </c>
      <c r="L164" s="32"/>
      <c r="M164" s="143" t="s">
        <v>1</v>
      </c>
      <c r="N164" s="144" t="s">
        <v>42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160</v>
      </c>
      <c r="AT164" s="147" t="s">
        <v>155</v>
      </c>
      <c r="AU164" s="147" t="s">
        <v>87</v>
      </c>
      <c r="AY164" s="17" t="s">
        <v>149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85</v>
      </c>
      <c r="BK164" s="148">
        <f>ROUND(I164*H164,2)</f>
        <v>0</v>
      </c>
      <c r="BL164" s="17" t="s">
        <v>160</v>
      </c>
      <c r="BM164" s="147" t="s">
        <v>212</v>
      </c>
    </row>
    <row r="165" spans="2:65" s="1" customFormat="1" ht="10.199999999999999">
      <c r="B165" s="32"/>
      <c r="D165" s="149" t="s">
        <v>162</v>
      </c>
      <c r="F165" s="150" t="s">
        <v>211</v>
      </c>
      <c r="I165" s="151"/>
      <c r="L165" s="32"/>
      <c r="M165" s="152"/>
      <c r="T165" s="56"/>
      <c r="AT165" s="17" t="s">
        <v>162</v>
      </c>
      <c r="AU165" s="17" t="s">
        <v>87</v>
      </c>
    </row>
    <row r="166" spans="2:65" s="12" customFormat="1" ht="10.199999999999999">
      <c r="B166" s="153"/>
      <c r="D166" s="149" t="s">
        <v>163</v>
      </c>
      <c r="E166" s="154" t="s">
        <v>1</v>
      </c>
      <c r="F166" s="155" t="s">
        <v>213</v>
      </c>
      <c r="H166" s="154" t="s">
        <v>1</v>
      </c>
      <c r="I166" s="156"/>
      <c r="L166" s="153"/>
      <c r="M166" s="157"/>
      <c r="T166" s="158"/>
      <c r="AT166" s="154" t="s">
        <v>163</v>
      </c>
      <c r="AU166" s="154" t="s">
        <v>87</v>
      </c>
      <c r="AV166" s="12" t="s">
        <v>85</v>
      </c>
      <c r="AW166" s="12" t="s">
        <v>33</v>
      </c>
      <c r="AX166" s="12" t="s">
        <v>77</v>
      </c>
      <c r="AY166" s="154" t="s">
        <v>149</v>
      </c>
    </row>
    <row r="167" spans="2:65" s="13" customFormat="1" ht="10.199999999999999">
      <c r="B167" s="159"/>
      <c r="D167" s="149" t="s">
        <v>163</v>
      </c>
      <c r="E167" s="160" t="s">
        <v>1</v>
      </c>
      <c r="F167" s="161" t="s">
        <v>214</v>
      </c>
      <c r="H167" s="162">
        <v>1</v>
      </c>
      <c r="I167" s="163"/>
      <c r="L167" s="159"/>
      <c r="M167" s="164"/>
      <c r="T167" s="165"/>
      <c r="AT167" s="160" t="s">
        <v>163</v>
      </c>
      <c r="AU167" s="160" t="s">
        <v>87</v>
      </c>
      <c r="AV167" s="13" t="s">
        <v>87</v>
      </c>
      <c r="AW167" s="13" t="s">
        <v>33</v>
      </c>
      <c r="AX167" s="13" t="s">
        <v>85</v>
      </c>
      <c r="AY167" s="160" t="s">
        <v>149</v>
      </c>
    </row>
    <row r="168" spans="2:65" s="12" customFormat="1" ht="10.199999999999999">
      <c r="B168" s="153"/>
      <c r="D168" s="149" t="s">
        <v>163</v>
      </c>
      <c r="E168" s="154" t="s">
        <v>1</v>
      </c>
      <c r="F168" s="155" t="s">
        <v>215</v>
      </c>
      <c r="H168" s="154" t="s">
        <v>1</v>
      </c>
      <c r="I168" s="156"/>
      <c r="L168" s="153"/>
      <c r="M168" s="157"/>
      <c r="T168" s="158"/>
      <c r="AT168" s="154" t="s">
        <v>163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149</v>
      </c>
    </row>
    <row r="169" spans="2:65" s="1" customFormat="1" ht="16.5" customHeight="1">
      <c r="B169" s="32"/>
      <c r="C169" s="136" t="s">
        <v>216</v>
      </c>
      <c r="D169" s="136" t="s">
        <v>155</v>
      </c>
      <c r="E169" s="137" t="s">
        <v>217</v>
      </c>
      <c r="F169" s="138" t="s">
        <v>218</v>
      </c>
      <c r="G169" s="139" t="s">
        <v>158</v>
      </c>
      <c r="H169" s="140">
        <v>15000</v>
      </c>
      <c r="I169" s="141">
        <v>1</v>
      </c>
      <c r="J169" s="142">
        <f>ROUND(I169*H169,2)</f>
        <v>15000</v>
      </c>
      <c r="K169" s="138" t="s">
        <v>1</v>
      </c>
      <c r="L169" s="32"/>
      <c r="M169" s="143" t="s">
        <v>1</v>
      </c>
      <c r="N169" s="144" t="s">
        <v>42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160</v>
      </c>
      <c r="AT169" s="147" t="s">
        <v>155</v>
      </c>
      <c r="AU169" s="147" t="s">
        <v>87</v>
      </c>
      <c r="AY169" s="17" t="s">
        <v>149</v>
      </c>
      <c r="BE169" s="148">
        <f>IF(N169="základní",J169,0)</f>
        <v>15000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85</v>
      </c>
      <c r="BK169" s="148">
        <f>ROUND(I169*H169,2)</f>
        <v>15000</v>
      </c>
      <c r="BL169" s="17" t="s">
        <v>160</v>
      </c>
      <c r="BM169" s="147" t="s">
        <v>219</v>
      </c>
    </row>
    <row r="170" spans="2:65" s="1" customFormat="1" ht="10.199999999999999">
      <c r="B170" s="32"/>
      <c r="D170" s="149" t="s">
        <v>162</v>
      </c>
      <c r="F170" s="150" t="s">
        <v>218</v>
      </c>
      <c r="I170" s="151"/>
      <c r="L170" s="32"/>
      <c r="M170" s="152"/>
      <c r="T170" s="56"/>
      <c r="AT170" s="17" t="s">
        <v>162</v>
      </c>
      <c r="AU170" s="17" t="s">
        <v>87</v>
      </c>
    </row>
    <row r="171" spans="2:65" s="12" customFormat="1" ht="10.199999999999999">
      <c r="B171" s="153"/>
      <c r="D171" s="149" t="s">
        <v>163</v>
      </c>
      <c r="E171" s="154" t="s">
        <v>1</v>
      </c>
      <c r="F171" s="155" t="s">
        <v>213</v>
      </c>
      <c r="H171" s="154" t="s">
        <v>1</v>
      </c>
      <c r="I171" s="156"/>
      <c r="L171" s="153"/>
      <c r="M171" s="157"/>
      <c r="T171" s="158"/>
      <c r="AT171" s="154" t="s">
        <v>163</v>
      </c>
      <c r="AU171" s="154" t="s">
        <v>87</v>
      </c>
      <c r="AV171" s="12" t="s">
        <v>85</v>
      </c>
      <c r="AW171" s="12" t="s">
        <v>33</v>
      </c>
      <c r="AX171" s="12" t="s">
        <v>77</v>
      </c>
      <c r="AY171" s="154" t="s">
        <v>149</v>
      </c>
    </row>
    <row r="172" spans="2:65" s="13" customFormat="1" ht="10.199999999999999">
      <c r="B172" s="159"/>
      <c r="D172" s="149" t="s">
        <v>163</v>
      </c>
      <c r="E172" s="160" t="s">
        <v>1</v>
      </c>
      <c r="F172" s="161" t="s">
        <v>220</v>
      </c>
      <c r="H172" s="162">
        <v>15000</v>
      </c>
      <c r="I172" s="163"/>
      <c r="L172" s="159"/>
      <c r="M172" s="164"/>
      <c r="T172" s="165"/>
      <c r="AT172" s="160" t="s">
        <v>163</v>
      </c>
      <c r="AU172" s="160" t="s">
        <v>87</v>
      </c>
      <c r="AV172" s="13" t="s">
        <v>87</v>
      </c>
      <c r="AW172" s="13" t="s">
        <v>33</v>
      </c>
      <c r="AX172" s="13" t="s">
        <v>85</v>
      </c>
      <c r="AY172" s="160" t="s">
        <v>149</v>
      </c>
    </row>
    <row r="173" spans="2:65" s="12" customFormat="1" ht="10.199999999999999">
      <c r="B173" s="153"/>
      <c r="D173" s="149" t="s">
        <v>163</v>
      </c>
      <c r="E173" s="154" t="s">
        <v>1</v>
      </c>
      <c r="F173" s="155" t="s">
        <v>221</v>
      </c>
      <c r="H173" s="154" t="s">
        <v>1</v>
      </c>
      <c r="I173" s="156"/>
      <c r="L173" s="153"/>
      <c r="M173" s="157"/>
      <c r="T173" s="158"/>
      <c r="AT173" s="154" t="s">
        <v>163</v>
      </c>
      <c r="AU173" s="154" t="s">
        <v>87</v>
      </c>
      <c r="AV173" s="12" t="s">
        <v>85</v>
      </c>
      <c r="AW173" s="12" t="s">
        <v>33</v>
      </c>
      <c r="AX173" s="12" t="s">
        <v>77</v>
      </c>
      <c r="AY173" s="154" t="s">
        <v>149</v>
      </c>
    </row>
    <row r="174" spans="2:65" s="1" customFormat="1" ht="16.5" customHeight="1">
      <c r="B174" s="32"/>
      <c r="C174" s="136" t="s">
        <v>222</v>
      </c>
      <c r="D174" s="136" t="s">
        <v>155</v>
      </c>
      <c r="E174" s="137" t="s">
        <v>223</v>
      </c>
      <c r="F174" s="138" t="s">
        <v>224</v>
      </c>
      <c r="G174" s="139" t="s">
        <v>158</v>
      </c>
      <c r="H174" s="140">
        <v>1</v>
      </c>
      <c r="I174" s="141"/>
      <c r="J174" s="142">
        <f>ROUND(I174*H174,2)</f>
        <v>0</v>
      </c>
      <c r="K174" s="138" t="s">
        <v>1</v>
      </c>
      <c r="L174" s="32"/>
      <c r="M174" s="143" t="s">
        <v>1</v>
      </c>
      <c r="N174" s="144" t="s">
        <v>42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160</v>
      </c>
      <c r="AT174" s="147" t="s">
        <v>155</v>
      </c>
      <c r="AU174" s="147" t="s">
        <v>87</v>
      </c>
      <c r="AY174" s="17" t="s">
        <v>149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85</v>
      </c>
      <c r="BK174" s="148">
        <f>ROUND(I174*H174,2)</f>
        <v>0</v>
      </c>
      <c r="BL174" s="17" t="s">
        <v>160</v>
      </c>
      <c r="BM174" s="147" t="s">
        <v>225</v>
      </c>
    </row>
    <row r="175" spans="2:65" s="1" customFormat="1" ht="10.199999999999999">
      <c r="B175" s="32"/>
      <c r="D175" s="149" t="s">
        <v>162</v>
      </c>
      <c r="F175" s="150" t="s">
        <v>224</v>
      </c>
      <c r="I175" s="151"/>
      <c r="L175" s="32"/>
      <c r="M175" s="152"/>
      <c r="T175" s="56"/>
      <c r="AT175" s="17" t="s">
        <v>162</v>
      </c>
      <c r="AU175" s="17" t="s">
        <v>87</v>
      </c>
    </row>
    <row r="176" spans="2:65" s="12" customFormat="1" ht="10.199999999999999">
      <c r="B176" s="153"/>
      <c r="D176" s="149" t="s">
        <v>163</v>
      </c>
      <c r="E176" s="154" t="s">
        <v>1</v>
      </c>
      <c r="F176" s="155" t="s">
        <v>226</v>
      </c>
      <c r="H176" s="154" t="s">
        <v>1</v>
      </c>
      <c r="I176" s="156"/>
      <c r="L176" s="153"/>
      <c r="M176" s="157"/>
      <c r="T176" s="158"/>
      <c r="AT176" s="154" t="s">
        <v>163</v>
      </c>
      <c r="AU176" s="154" t="s">
        <v>87</v>
      </c>
      <c r="AV176" s="12" t="s">
        <v>85</v>
      </c>
      <c r="AW176" s="12" t="s">
        <v>33</v>
      </c>
      <c r="AX176" s="12" t="s">
        <v>77</v>
      </c>
      <c r="AY176" s="154" t="s">
        <v>149</v>
      </c>
    </row>
    <row r="177" spans="2:65" s="13" customFormat="1" ht="10.199999999999999">
      <c r="B177" s="159"/>
      <c r="D177" s="149" t="s">
        <v>163</v>
      </c>
      <c r="E177" s="160" t="s">
        <v>1</v>
      </c>
      <c r="F177" s="161" t="s">
        <v>227</v>
      </c>
      <c r="H177" s="162">
        <v>1</v>
      </c>
      <c r="I177" s="163"/>
      <c r="L177" s="159"/>
      <c r="M177" s="164"/>
      <c r="T177" s="165"/>
      <c r="AT177" s="160" t="s">
        <v>163</v>
      </c>
      <c r="AU177" s="160" t="s">
        <v>87</v>
      </c>
      <c r="AV177" s="13" t="s">
        <v>87</v>
      </c>
      <c r="AW177" s="13" t="s">
        <v>33</v>
      </c>
      <c r="AX177" s="13" t="s">
        <v>85</v>
      </c>
      <c r="AY177" s="160" t="s">
        <v>149</v>
      </c>
    </row>
    <row r="178" spans="2:65" s="1" customFormat="1" ht="16.5" customHeight="1">
      <c r="B178" s="32"/>
      <c r="C178" s="136" t="s">
        <v>228</v>
      </c>
      <c r="D178" s="136" t="s">
        <v>155</v>
      </c>
      <c r="E178" s="137" t="s">
        <v>229</v>
      </c>
      <c r="F178" s="138" t="s">
        <v>230</v>
      </c>
      <c r="G178" s="139" t="s">
        <v>158</v>
      </c>
      <c r="H178" s="140">
        <v>15000</v>
      </c>
      <c r="I178" s="141">
        <v>1</v>
      </c>
      <c r="J178" s="142">
        <f>ROUND(I178*H178,2)</f>
        <v>15000</v>
      </c>
      <c r="K178" s="138" t="s">
        <v>1</v>
      </c>
      <c r="L178" s="32"/>
      <c r="M178" s="143" t="s">
        <v>1</v>
      </c>
      <c r="N178" s="144" t="s">
        <v>42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160</v>
      </c>
      <c r="AT178" s="147" t="s">
        <v>155</v>
      </c>
      <c r="AU178" s="147" t="s">
        <v>87</v>
      </c>
      <c r="AY178" s="17" t="s">
        <v>149</v>
      </c>
      <c r="BE178" s="148">
        <f>IF(N178="základní",J178,0)</f>
        <v>15000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85</v>
      </c>
      <c r="BK178" s="148">
        <f>ROUND(I178*H178,2)</f>
        <v>15000</v>
      </c>
      <c r="BL178" s="17" t="s">
        <v>160</v>
      </c>
      <c r="BM178" s="147" t="s">
        <v>231</v>
      </c>
    </row>
    <row r="179" spans="2:65" s="1" customFormat="1" ht="10.199999999999999">
      <c r="B179" s="32"/>
      <c r="D179" s="149" t="s">
        <v>162</v>
      </c>
      <c r="F179" s="150" t="s">
        <v>230</v>
      </c>
      <c r="I179" s="151"/>
      <c r="L179" s="32"/>
      <c r="M179" s="152"/>
      <c r="T179" s="56"/>
      <c r="AT179" s="17" t="s">
        <v>162</v>
      </c>
      <c r="AU179" s="17" t="s">
        <v>87</v>
      </c>
    </row>
    <row r="180" spans="2:65" s="12" customFormat="1" ht="10.199999999999999">
      <c r="B180" s="153"/>
      <c r="D180" s="149" t="s">
        <v>163</v>
      </c>
      <c r="E180" s="154" t="s">
        <v>1</v>
      </c>
      <c r="F180" s="155" t="s">
        <v>226</v>
      </c>
      <c r="H180" s="154" t="s">
        <v>1</v>
      </c>
      <c r="I180" s="156"/>
      <c r="L180" s="153"/>
      <c r="M180" s="157"/>
      <c r="T180" s="158"/>
      <c r="AT180" s="154" t="s">
        <v>163</v>
      </c>
      <c r="AU180" s="154" t="s">
        <v>87</v>
      </c>
      <c r="AV180" s="12" t="s">
        <v>85</v>
      </c>
      <c r="AW180" s="12" t="s">
        <v>33</v>
      </c>
      <c r="AX180" s="12" t="s">
        <v>77</v>
      </c>
      <c r="AY180" s="154" t="s">
        <v>149</v>
      </c>
    </row>
    <row r="181" spans="2:65" s="13" customFormat="1" ht="10.199999999999999">
      <c r="B181" s="159"/>
      <c r="D181" s="149" t="s">
        <v>163</v>
      </c>
      <c r="E181" s="160" t="s">
        <v>1</v>
      </c>
      <c r="F181" s="161" t="s">
        <v>232</v>
      </c>
      <c r="H181" s="162">
        <v>15000</v>
      </c>
      <c r="I181" s="163"/>
      <c r="L181" s="159"/>
      <c r="M181" s="164"/>
      <c r="T181" s="165"/>
      <c r="AT181" s="160" t="s">
        <v>163</v>
      </c>
      <c r="AU181" s="160" t="s">
        <v>87</v>
      </c>
      <c r="AV181" s="13" t="s">
        <v>87</v>
      </c>
      <c r="AW181" s="13" t="s">
        <v>33</v>
      </c>
      <c r="AX181" s="13" t="s">
        <v>85</v>
      </c>
      <c r="AY181" s="160" t="s">
        <v>149</v>
      </c>
    </row>
    <row r="182" spans="2:65" s="12" customFormat="1" ht="10.199999999999999">
      <c r="B182" s="153"/>
      <c r="D182" s="149" t="s">
        <v>163</v>
      </c>
      <c r="E182" s="154" t="s">
        <v>1</v>
      </c>
      <c r="F182" s="155" t="s">
        <v>221</v>
      </c>
      <c r="H182" s="154" t="s">
        <v>1</v>
      </c>
      <c r="I182" s="156"/>
      <c r="L182" s="153"/>
      <c r="M182" s="157"/>
      <c r="T182" s="158"/>
      <c r="AT182" s="154" t="s">
        <v>163</v>
      </c>
      <c r="AU182" s="154" t="s">
        <v>87</v>
      </c>
      <c r="AV182" s="12" t="s">
        <v>85</v>
      </c>
      <c r="AW182" s="12" t="s">
        <v>33</v>
      </c>
      <c r="AX182" s="12" t="s">
        <v>77</v>
      </c>
      <c r="AY182" s="154" t="s">
        <v>149</v>
      </c>
    </row>
    <row r="183" spans="2:65" s="11" customFormat="1" ht="22.8" customHeight="1">
      <c r="B183" s="124"/>
      <c r="D183" s="125" t="s">
        <v>76</v>
      </c>
      <c r="E183" s="134" t="s">
        <v>233</v>
      </c>
      <c r="F183" s="134" t="s">
        <v>234</v>
      </c>
      <c r="I183" s="127"/>
      <c r="J183" s="135">
        <f>BK183</f>
        <v>0</v>
      </c>
      <c r="L183" s="124"/>
      <c r="M183" s="129"/>
      <c r="P183" s="130">
        <f>SUM(P184:P186)</f>
        <v>0</v>
      </c>
      <c r="R183" s="130">
        <f>SUM(R184:R186)</f>
        <v>0</v>
      </c>
      <c r="T183" s="131">
        <f>SUM(T184:T186)</f>
        <v>0</v>
      </c>
      <c r="AR183" s="125" t="s">
        <v>152</v>
      </c>
      <c r="AT183" s="132" t="s">
        <v>76</v>
      </c>
      <c r="AU183" s="132" t="s">
        <v>85</v>
      </c>
      <c r="AY183" s="125" t="s">
        <v>149</v>
      </c>
      <c r="BK183" s="133">
        <f>SUM(BK184:BK186)</f>
        <v>0</v>
      </c>
    </row>
    <row r="184" spans="2:65" s="1" customFormat="1" ht="16.5" customHeight="1">
      <c r="B184" s="32"/>
      <c r="C184" s="136" t="s">
        <v>235</v>
      </c>
      <c r="D184" s="136" t="s">
        <v>155</v>
      </c>
      <c r="E184" s="137" t="s">
        <v>236</v>
      </c>
      <c r="F184" s="138" t="s">
        <v>237</v>
      </c>
      <c r="G184" s="139" t="s">
        <v>158</v>
      </c>
      <c r="H184" s="140">
        <v>1</v>
      </c>
      <c r="I184" s="141"/>
      <c r="J184" s="142">
        <f>ROUND(I184*H184,2)</f>
        <v>0</v>
      </c>
      <c r="K184" s="138" t="s">
        <v>159</v>
      </c>
      <c r="L184" s="32"/>
      <c r="M184" s="143" t="s">
        <v>1</v>
      </c>
      <c r="N184" s="144" t="s">
        <v>42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160</v>
      </c>
      <c r="AT184" s="147" t="s">
        <v>155</v>
      </c>
      <c r="AU184" s="147" t="s">
        <v>87</v>
      </c>
      <c r="AY184" s="17" t="s">
        <v>149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85</v>
      </c>
      <c r="BK184" s="148">
        <f>ROUND(I184*H184,2)</f>
        <v>0</v>
      </c>
      <c r="BL184" s="17" t="s">
        <v>160</v>
      </c>
      <c r="BM184" s="147" t="s">
        <v>238</v>
      </c>
    </row>
    <row r="185" spans="2:65" s="1" customFormat="1" ht="10.199999999999999">
      <c r="B185" s="32"/>
      <c r="D185" s="149" t="s">
        <v>162</v>
      </c>
      <c r="F185" s="150" t="s">
        <v>237</v>
      </c>
      <c r="I185" s="151"/>
      <c r="L185" s="32"/>
      <c r="M185" s="152"/>
      <c r="T185" s="56"/>
      <c r="AT185" s="17" t="s">
        <v>162</v>
      </c>
      <c r="AU185" s="17" t="s">
        <v>87</v>
      </c>
    </row>
    <row r="186" spans="2:65" s="13" customFormat="1" ht="10.199999999999999">
      <c r="B186" s="159"/>
      <c r="D186" s="149" t="s">
        <v>163</v>
      </c>
      <c r="E186" s="160" t="s">
        <v>1</v>
      </c>
      <c r="F186" s="161" t="s">
        <v>239</v>
      </c>
      <c r="H186" s="162">
        <v>1</v>
      </c>
      <c r="I186" s="163"/>
      <c r="L186" s="159"/>
      <c r="M186" s="164"/>
      <c r="T186" s="165"/>
      <c r="AT186" s="160" t="s">
        <v>163</v>
      </c>
      <c r="AU186" s="160" t="s">
        <v>87</v>
      </c>
      <c r="AV186" s="13" t="s">
        <v>87</v>
      </c>
      <c r="AW186" s="13" t="s">
        <v>33</v>
      </c>
      <c r="AX186" s="13" t="s">
        <v>85</v>
      </c>
      <c r="AY186" s="160" t="s">
        <v>149</v>
      </c>
    </row>
    <row r="187" spans="2:65" s="11" customFormat="1" ht="22.8" customHeight="1">
      <c r="B187" s="124"/>
      <c r="D187" s="125" t="s">
        <v>76</v>
      </c>
      <c r="E187" s="134" t="s">
        <v>240</v>
      </c>
      <c r="F187" s="134" t="s">
        <v>241</v>
      </c>
      <c r="I187" s="127"/>
      <c r="J187" s="135">
        <f>BK187</f>
        <v>0</v>
      </c>
      <c r="L187" s="124"/>
      <c r="M187" s="129"/>
      <c r="P187" s="130">
        <f>SUM(P188:P190)</f>
        <v>0</v>
      </c>
      <c r="R187" s="130">
        <f>SUM(R188:R190)</f>
        <v>0</v>
      </c>
      <c r="T187" s="131">
        <f>SUM(T188:T190)</f>
        <v>0</v>
      </c>
      <c r="AR187" s="125" t="s">
        <v>152</v>
      </c>
      <c r="AT187" s="132" t="s">
        <v>76</v>
      </c>
      <c r="AU187" s="132" t="s">
        <v>85</v>
      </c>
      <c r="AY187" s="125" t="s">
        <v>149</v>
      </c>
      <c r="BK187" s="133">
        <f>SUM(BK188:BK190)</f>
        <v>0</v>
      </c>
    </row>
    <row r="188" spans="2:65" s="1" customFormat="1" ht="16.5" customHeight="1">
      <c r="B188" s="32"/>
      <c r="C188" s="136" t="s">
        <v>242</v>
      </c>
      <c r="D188" s="136" t="s">
        <v>155</v>
      </c>
      <c r="E188" s="137" t="s">
        <v>243</v>
      </c>
      <c r="F188" s="138" t="s">
        <v>244</v>
      </c>
      <c r="G188" s="139" t="s">
        <v>158</v>
      </c>
      <c r="H188" s="140">
        <v>1</v>
      </c>
      <c r="I188" s="141"/>
      <c r="J188" s="142">
        <f>ROUND(I188*H188,2)</f>
        <v>0</v>
      </c>
      <c r="K188" s="138" t="s">
        <v>1</v>
      </c>
      <c r="L188" s="32"/>
      <c r="M188" s="143" t="s">
        <v>1</v>
      </c>
      <c r="N188" s="144" t="s">
        <v>42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160</v>
      </c>
      <c r="AT188" s="147" t="s">
        <v>155</v>
      </c>
      <c r="AU188" s="147" t="s">
        <v>87</v>
      </c>
      <c r="AY188" s="17" t="s">
        <v>149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85</v>
      </c>
      <c r="BK188" s="148">
        <f>ROUND(I188*H188,2)</f>
        <v>0</v>
      </c>
      <c r="BL188" s="17" t="s">
        <v>160</v>
      </c>
      <c r="BM188" s="147" t="s">
        <v>245</v>
      </c>
    </row>
    <row r="189" spans="2:65" s="1" customFormat="1" ht="10.199999999999999">
      <c r="B189" s="32"/>
      <c r="D189" s="149" t="s">
        <v>162</v>
      </c>
      <c r="F189" s="150" t="s">
        <v>244</v>
      </c>
      <c r="I189" s="151"/>
      <c r="L189" s="32"/>
      <c r="M189" s="152"/>
      <c r="T189" s="56"/>
      <c r="AT189" s="17" t="s">
        <v>162</v>
      </c>
      <c r="AU189" s="17" t="s">
        <v>87</v>
      </c>
    </row>
    <row r="190" spans="2:65" s="13" customFormat="1" ht="10.199999999999999">
      <c r="B190" s="159"/>
      <c r="D190" s="149" t="s">
        <v>163</v>
      </c>
      <c r="E190" s="160" t="s">
        <v>1</v>
      </c>
      <c r="F190" s="161" t="s">
        <v>194</v>
      </c>
      <c r="H190" s="162">
        <v>1</v>
      </c>
      <c r="I190" s="163"/>
      <c r="L190" s="159"/>
      <c r="M190" s="166"/>
      <c r="N190" s="167"/>
      <c r="O190" s="167"/>
      <c r="P190" s="167"/>
      <c r="Q190" s="167"/>
      <c r="R190" s="167"/>
      <c r="S190" s="167"/>
      <c r="T190" s="168"/>
      <c r="AT190" s="160" t="s">
        <v>163</v>
      </c>
      <c r="AU190" s="160" t="s">
        <v>87</v>
      </c>
      <c r="AV190" s="13" t="s">
        <v>87</v>
      </c>
      <c r="AW190" s="13" t="s">
        <v>33</v>
      </c>
      <c r="AX190" s="13" t="s">
        <v>85</v>
      </c>
      <c r="AY190" s="160" t="s">
        <v>149</v>
      </c>
    </row>
    <row r="191" spans="2:65" s="1" customFormat="1" ht="6.9" customHeight="1">
      <c r="B191" s="44"/>
      <c r="C191" s="45"/>
      <c r="D191" s="45"/>
      <c r="E191" s="45"/>
      <c r="F191" s="45"/>
      <c r="G191" s="45"/>
      <c r="H191" s="45"/>
      <c r="I191" s="45"/>
      <c r="J191" s="45"/>
      <c r="K191" s="45"/>
      <c r="L191" s="32"/>
    </row>
  </sheetData>
  <sheetProtection algorithmName="SHA-512" hashValue="ebf2GMzw6Wm2uZNE08TWT++XrtkXMT8rBLVOy/2YDzMnbUjnlCHZ0J62Awq1M537onJxxS2ckFMJg9u4DgncYw==" saltValue="dRi+QcxfNePgpWOVVbjLAZvr8zvPedwSl5WiGvl2spULnd0FmyU55+F4xrFTxwEas+T4OuWgEwZF39i2gyxSxw==" spinCount="100000" sheet="1" objects="1" scenarios="1" formatColumns="0" formatRows="0" autoFilter="0"/>
  <autoFilter ref="C122:K190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792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7" t="s">
        <v>90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118</v>
      </c>
      <c r="L4" s="20"/>
      <c r="M4" s="93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1" t="str">
        <f>'Rekapitulace stavby'!K6</f>
        <v>Stavební úpravy MK v ulici U sv. Petra a Pavla v Třeboni - 2. etapa</v>
      </c>
      <c r="F7" s="242"/>
      <c r="G7" s="242"/>
      <c r="H7" s="242"/>
      <c r="L7" s="20"/>
    </row>
    <row r="8" spans="2:46" s="1" customFormat="1" ht="12" customHeight="1">
      <c r="B8" s="32"/>
      <c r="D8" s="27" t="s">
        <v>119</v>
      </c>
      <c r="L8" s="32"/>
    </row>
    <row r="9" spans="2:46" s="1" customFormat="1" ht="16.5" customHeight="1">
      <c r="B9" s="32"/>
      <c r="E9" s="204" t="s">
        <v>246</v>
      </c>
      <c r="F9" s="243"/>
      <c r="G9" s="243"/>
      <c r="H9" s="243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91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1. 3. 2024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09"/>
      <c r="G18" s="209"/>
      <c r="H18" s="209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4"/>
      <c r="E27" s="214" t="s">
        <v>1</v>
      </c>
      <c r="F27" s="214"/>
      <c r="G27" s="214"/>
      <c r="H27" s="214"/>
      <c r="L27" s="9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37</v>
      </c>
      <c r="J30" s="66">
        <f>ROUND(J125,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86">
        <f>ROUND((SUM(BE125:BE791)),  2)</f>
        <v>0</v>
      </c>
      <c r="I33" s="96">
        <v>0.21</v>
      </c>
      <c r="J33" s="86">
        <f>ROUND(((SUM(BE125:BE791))*I33),  2)</f>
        <v>0</v>
      </c>
      <c r="L33" s="32"/>
    </row>
    <row r="34" spans="2:12" s="1" customFormat="1" ht="14.4" customHeight="1">
      <c r="B34" s="32"/>
      <c r="E34" s="27" t="s">
        <v>43</v>
      </c>
      <c r="F34" s="86">
        <f>ROUND((SUM(BF125:BF791)),  2)</f>
        <v>0</v>
      </c>
      <c r="I34" s="96">
        <v>0.15</v>
      </c>
      <c r="J34" s="86">
        <f>ROUND(((SUM(BF125:BF791))*I34),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6">
        <f>ROUND((SUM(BG125:BG791)),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6">
        <f>ROUND((SUM(BH125:BH791)),  2)</f>
        <v>0</v>
      </c>
      <c r="I36" s="96">
        <v>0.15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6">
        <f>ROUND((SUM(BI125:BI791)),  2)</f>
        <v>0</v>
      </c>
      <c r="I37" s="96">
        <v>0</v>
      </c>
      <c r="J37" s="86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0</v>
      </c>
      <c r="K39" s="102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121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1" t="str">
        <f>E7</f>
        <v>Stavební úpravy MK v ulici U sv. Petra a Pavla v Třeboni - 2. etapa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119</v>
      </c>
      <c r="L86" s="32"/>
    </row>
    <row r="87" spans="2:47" s="1" customFormat="1" ht="16.5" customHeight="1">
      <c r="B87" s="32"/>
      <c r="E87" s="204" t="str">
        <f>E9</f>
        <v>101 - Komunikace</v>
      </c>
      <c r="F87" s="243"/>
      <c r="G87" s="243"/>
      <c r="H87" s="24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1. 3. 2024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122</v>
      </c>
      <c r="D94" s="97"/>
      <c r="E94" s="97"/>
      <c r="F94" s="97"/>
      <c r="G94" s="97"/>
      <c r="H94" s="97"/>
      <c r="I94" s="97"/>
      <c r="J94" s="106" t="s">
        <v>123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7" t="s">
        <v>124</v>
      </c>
      <c r="J96" s="66">
        <f>J125</f>
        <v>0</v>
      </c>
      <c r="L96" s="32"/>
      <c r="AU96" s="17" t="s">
        <v>125</v>
      </c>
    </row>
    <row r="97" spans="2:12" s="8" customFormat="1" ht="24.9" customHeight="1">
      <c r="B97" s="108"/>
      <c r="D97" s="109" t="s">
        <v>247</v>
      </c>
      <c r="E97" s="110"/>
      <c r="F97" s="110"/>
      <c r="G97" s="110"/>
      <c r="H97" s="110"/>
      <c r="I97" s="110"/>
      <c r="J97" s="111">
        <f>J126</f>
        <v>0</v>
      </c>
      <c r="L97" s="108"/>
    </row>
    <row r="98" spans="2:12" s="9" customFormat="1" ht="19.95" customHeight="1">
      <c r="B98" s="112"/>
      <c r="D98" s="113" t="s">
        <v>248</v>
      </c>
      <c r="E98" s="114"/>
      <c r="F98" s="114"/>
      <c r="G98" s="114"/>
      <c r="H98" s="114"/>
      <c r="I98" s="114"/>
      <c r="J98" s="115">
        <f>J127</f>
        <v>0</v>
      </c>
      <c r="L98" s="112"/>
    </row>
    <row r="99" spans="2:12" s="9" customFormat="1" ht="19.95" customHeight="1">
      <c r="B99" s="112"/>
      <c r="D99" s="113" t="s">
        <v>249</v>
      </c>
      <c r="E99" s="114"/>
      <c r="F99" s="114"/>
      <c r="G99" s="114"/>
      <c r="H99" s="114"/>
      <c r="I99" s="114"/>
      <c r="J99" s="115">
        <f>J333</f>
        <v>0</v>
      </c>
      <c r="L99" s="112"/>
    </row>
    <row r="100" spans="2:12" s="9" customFormat="1" ht="19.95" customHeight="1">
      <c r="B100" s="112"/>
      <c r="D100" s="113" t="s">
        <v>250</v>
      </c>
      <c r="E100" s="114"/>
      <c r="F100" s="114"/>
      <c r="G100" s="114"/>
      <c r="H100" s="114"/>
      <c r="I100" s="114"/>
      <c r="J100" s="115">
        <f>J362</f>
        <v>0</v>
      </c>
      <c r="L100" s="112"/>
    </row>
    <row r="101" spans="2:12" s="9" customFormat="1" ht="19.95" customHeight="1">
      <c r="B101" s="112"/>
      <c r="D101" s="113" t="s">
        <v>251</v>
      </c>
      <c r="E101" s="114"/>
      <c r="F101" s="114"/>
      <c r="G101" s="114"/>
      <c r="H101" s="114"/>
      <c r="I101" s="114"/>
      <c r="J101" s="115">
        <f>J377</f>
        <v>0</v>
      </c>
      <c r="L101" s="112"/>
    </row>
    <row r="102" spans="2:12" s="9" customFormat="1" ht="19.95" customHeight="1">
      <c r="B102" s="112"/>
      <c r="D102" s="113" t="s">
        <v>252</v>
      </c>
      <c r="E102" s="114"/>
      <c r="F102" s="114"/>
      <c r="G102" s="114"/>
      <c r="H102" s="114"/>
      <c r="I102" s="114"/>
      <c r="J102" s="115">
        <f>J514</f>
        <v>0</v>
      </c>
      <c r="L102" s="112"/>
    </row>
    <row r="103" spans="2:12" s="9" customFormat="1" ht="19.95" customHeight="1">
      <c r="B103" s="112"/>
      <c r="D103" s="113" t="s">
        <v>253</v>
      </c>
      <c r="E103" s="114"/>
      <c r="F103" s="114"/>
      <c r="G103" s="114"/>
      <c r="H103" s="114"/>
      <c r="I103" s="114"/>
      <c r="J103" s="115">
        <f>J597</f>
        <v>0</v>
      </c>
      <c r="L103" s="112"/>
    </row>
    <row r="104" spans="2:12" s="9" customFormat="1" ht="19.95" customHeight="1">
      <c r="B104" s="112"/>
      <c r="D104" s="113" t="s">
        <v>254</v>
      </c>
      <c r="E104" s="114"/>
      <c r="F104" s="114"/>
      <c r="G104" s="114"/>
      <c r="H104" s="114"/>
      <c r="I104" s="114"/>
      <c r="J104" s="115">
        <f>J704</f>
        <v>0</v>
      </c>
      <c r="L104" s="112"/>
    </row>
    <row r="105" spans="2:12" s="9" customFormat="1" ht="19.95" customHeight="1">
      <c r="B105" s="112"/>
      <c r="D105" s="113" t="s">
        <v>255</v>
      </c>
      <c r="E105" s="114"/>
      <c r="F105" s="114"/>
      <c r="G105" s="114"/>
      <c r="H105" s="114"/>
      <c r="I105" s="114"/>
      <c r="J105" s="115">
        <f>J767</f>
        <v>0</v>
      </c>
      <c r="L105" s="112"/>
    </row>
    <row r="106" spans="2:12" s="1" customFormat="1" ht="21.75" customHeight="1">
      <c r="B106" s="32"/>
      <c r="L106" s="32"/>
    </row>
    <row r="107" spans="2:12" s="1" customFormat="1" ht="6.9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" customHeight="1">
      <c r="B112" s="32"/>
      <c r="C112" s="21" t="s">
        <v>133</v>
      </c>
      <c r="L112" s="32"/>
    </row>
    <row r="113" spans="2:65" s="1" customFormat="1" ht="6.9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16.5" customHeight="1">
      <c r="B115" s="32"/>
      <c r="E115" s="241" t="str">
        <f>E7</f>
        <v>Stavební úpravy MK v ulici U sv. Petra a Pavla v Třeboni - 2. etapa</v>
      </c>
      <c r="F115" s="242"/>
      <c r="G115" s="242"/>
      <c r="H115" s="242"/>
      <c r="L115" s="32"/>
    </row>
    <row r="116" spans="2:65" s="1" customFormat="1" ht="12" customHeight="1">
      <c r="B116" s="32"/>
      <c r="C116" s="27" t="s">
        <v>119</v>
      </c>
      <c r="L116" s="32"/>
    </row>
    <row r="117" spans="2:65" s="1" customFormat="1" ht="16.5" customHeight="1">
      <c r="B117" s="32"/>
      <c r="E117" s="204" t="str">
        <f>E9</f>
        <v>101 - Komunikace</v>
      </c>
      <c r="F117" s="243"/>
      <c r="G117" s="243"/>
      <c r="H117" s="243"/>
      <c r="L117" s="32"/>
    </row>
    <row r="118" spans="2:65" s="1" customFormat="1" ht="6.9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Třeboň</v>
      </c>
      <c r="I119" s="27" t="s">
        <v>22</v>
      </c>
      <c r="J119" s="52" t="str">
        <f>IF(J12="","",J12)</f>
        <v>1. 3. 2024</v>
      </c>
      <c r="L119" s="32"/>
    </row>
    <row r="120" spans="2:65" s="1" customFormat="1" ht="6.9" customHeight="1">
      <c r="B120" s="32"/>
      <c r="L120" s="32"/>
    </row>
    <row r="121" spans="2:65" s="1" customFormat="1" ht="15.15" customHeight="1">
      <c r="B121" s="32"/>
      <c r="C121" s="27" t="s">
        <v>24</v>
      </c>
      <c r="F121" s="25" t="str">
        <f>E15</f>
        <v>Město Třeboň</v>
      </c>
      <c r="I121" s="27" t="s">
        <v>30</v>
      </c>
      <c r="J121" s="30" t="str">
        <f>E21</f>
        <v>WAY project s.r.o.</v>
      </c>
      <c r="L121" s="32"/>
    </row>
    <row r="122" spans="2:65" s="1" customFormat="1" ht="15.15" customHeight="1">
      <c r="B122" s="32"/>
      <c r="C122" s="27" t="s">
        <v>28</v>
      </c>
      <c r="F122" s="25" t="str">
        <f>IF(E18="","",E18)</f>
        <v>Vyplň údaj</v>
      </c>
      <c r="I122" s="27" t="s">
        <v>34</v>
      </c>
      <c r="J122" s="30" t="str">
        <f>E24</f>
        <v xml:space="preserve"> 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6"/>
      <c r="C124" s="117" t="s">
        <v>134</v>
      </c>
      <c r="D124" s="118" t="s">
        <v>62</v>
      </c>
      <c r="E124" s="118" t="s">
        <v>58</v>
      </c>
      <c r="F124" s="118" t="s">
        <v>59</v>
      </c>
      <c r="G124" s="118" t="s">
        <v>135</v>
      </c>
      <c r="H124" s="118" t="s">
        <v>136</v>
      </c>
      <c r="I124" s="118" t="s">
        <v>137</v>
      </c>
      <c r="J124" s="118" t="s">
        <v>123</v>
      </c>
      <c r="K124" s="119" t="s">
        <v>138</v>
      </c>
      <c r="L124" s="116"/>
      <c r="M124" s="59" t="s">
        <v>1</v>
      </c>
      <c r="N124" s="60" t="s">
        <v>41</v>
      </c>
      <c r="O124" s="60" t="s">
        <v>139</v>
      </c>
      <c r="P124" s="60" t="s">
        <v>140</v>
      </c>
      <c r="Q124" s="60" t="s">
        <v>141</v>
      </c>
      <c r="R124" s="60" t="s">
        <v>142</v>
      </c>
      <c r="S124" s="60" t="s">
        <v>143</v>
      </c>
      <c r="T124" s="61" t="s">
        <v>144</v>
      </c>
    </row>
    <row r="125" spans="2:65" s="1" customFormat="1" ht="22.8" customHeight="1">
      <c r="B125" s="32"/>
      <c r="C125" s="64" t="s">
        <v>145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2196.5406647300006</v>
      </c>
      <c r="S125" s="53"/>
      <c r="T125" s="122">
        <f>T126</f>
        <v>211.49222999999995</v>
      </c>
      <c r="AT125" s="17" t="s">
        <v>76</v>
      </c>
      <c r="AU125" s="17" t="s">
        <v>125</v>
      </c>
      <c r="BK125" s="123">
        <f>BK126</f>
        <v>0</v>
      </c>
    </row>
    <row r="126" spans="2:65" s="11" customFormat="1" ht="25.95" customHeight="1">
      <c r="B126" s="124"/>
      <c r="D126" s="125" t="s">
        <v>76</v>
      </c>
      <c r="E126" s="126" t="s">
        <v>256</v>
      </c>
      <c r="F126" s="126" t="s">
        <v>257</v>
      </c>
      <c r="I126" s="127"/>
      <c r="J126" s="128">
        <f>BK126</f>
        <v>0</v>
      </c>
      <c r="L126" s="124"/>
      <c r="M126" s="129"/>
      <c r="P126" s="130">
        <f>P127+P333+P362+P377+P514+P597+P704+P767</f>
        <v>0</v>
      </c>
      <c r="R126" s="130">
        <f>R127+R333+R362+R377+R514+R597+R704+R767</f>
        <v>2196.5406647300006</v>
      </c>
      <c r="T126" s="131">
        <f>T127+T333+T362+T377+T514+T597+T704+T767</f>
        <v>211.49222999999995</v>
      </c>
      <c r="AR126" s="125" t="s">
        <v>85</v>
      </c>
      <c r="AT126" s="132" t="s">
        <v>76</v>
      </c>
      <c r="AU126" s="132" t="s">
        <v>77</v>
      </c>
      <c r="AY126" s="125" t="s">
        <v>149</v>
      </c>
      <c r="BK126" s="133">
        <f>BK127+BK333+BK362+BK377+BK514+BK597+BK704+BK767</f>
        <v>0</v>
      </c>
    </row>
    <row r="127" spans="2:65" s="11" customFormat="1" ht="22.8" customHeight="1">
      <c r="B127" s="124"/>
      <c r="D127" s="125" t="s">
        <v>76</v>
      </c>
      <c r="E127" s="134" t="s">
        <v>85</v>
      </c>
      <c r="F127" s="134" t="s">
        <v>258</v>
      </c>
      <c r="I127" s="127"/>
      <c r="J127" s="135">
        <f>BK127</f>
        <v>0</v>
      </c>
      <c r="L127" s="124"/>
      <c r="M127" s="129"/>
      <c r="P127" s="130">
        <f>SUM(P128:P332)</f>
        <v>0</v>
      </c>
      <c r="R127" s="130">
        <f>SUM(R128:R332)</f>
        <v>1492.0916139000003</v>
      </c>
      <c r="T127" s="131">
        <f>SUM(T128:T332)</f>
        <v>198.62322999999995</v>
      </c>
      <c r="AR127" s="125" t="s">
        <v>85</v>
      </c>
      <c r="AT127" s="132" t="s">
        <v>76</v>
      </c>
      <c r="AU127" s="132" t="s">
        <v>85</v>
      </c>
      <c r="AY127" s="125" t="s">
        <v>149</v>
      </c>
      <c r="BK127" s="133">
        <f>SUM(BK128:BK332)</f>
        <v>0</v>
      </c>
    </row>
    <row r="128" spans="2:65" s="1" customFormat="1" ht="16.5" customHeight="1">
      <c r="B128" s="32"/>
      <c r="C128" s="136" t="s">
        <v>85</v>
      </c>
      <c r="D128" s="136" t="s">
        <v>155</v>
      </c>
      <c r="E128" s="137" t="s">
        <v>259</v>
      </c>
      <c r="F128" s="138" t="s">
        <v>260</v>
      </c>
      <c r="G128" s="139" t="s">
        <v>261</v>
      </c>
      <c r="H128" s="140">
        <v>79.290000000000006</v>
      </c>
      <c r="I128" s="141"/>
      <c r="J128" s="142">
        <f>ROUND(I128*H128,2)</f>
        <v>0</v>
      </c>
      <c r="K128" s="138" t="s">
        <v>159</v>
      </c>
      <c r="L128" s="32"/>
      <c r="M128" s="143" t="s">
        <v>1</v>
      </c>
      <c r="N128" s="144" t="s">
        <v>42</v>
      </c>
      <c r="P128" s="145">
        <f>O128*H128</f>
        <v>0</v>
      </c>
      <c r="Q128" s="145">
        <v>0</v>
      </c>
      <c r="R128" s="145">
        <f>Q128*H128</f>
        <v>0</v>
      </c>
      <c r="S128" s="145">
        <v>0.26</v>
      </c>
      <c r="T128" s="146">
        <f>S128*H128</f>
        <v>20.615400000000001</v>
      </c>
      <c r="AR128" s="147" t="s">
        <v>148</v>
      </c>
      <c r="AT128" s="147" t="s">
        <v>155</v>
      </c>
      <c r="AU128" s="147" t="s">
        <v>87</v>
      </c>
      <c r="AY128" s="17" t="s">
        <v>149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85</v>
      </c>
      <c r="BK128" s="148">
        <f>ROUND(I128*H128,2)</f>
        <v>0</v>
      </c>
      <c r="BL128" s="17" t="s">
        <v>148</v>
      </c>
      <c r="BM128" s="147" t="s">
        <v>262</v>
      </c>
    </row>
    <row r="129" spans="2:65" s="1" customFormat="1" ht="19.2">
      <c r="B129" s="32"/>
      <c r="D129" s="149" t="s">
        <v>162</v>
      </c>
      <c r="F129" s="150" t="s">
        <v>263</v>
      </c>
      <c r="I129" s="151"/>
      <c r="L129" s="32"/>
      <c r="M129" s="152"/>
      <c r="T129" s="56"/>
      <c r="AT129" s="17" t="s">
        <v>162</v>
      </c>
      <c r="AU129" s="17" t="s">
        <v>87</v>
      </c>
    </row>
    <row r="130" spans="2:65" s="13" customFormat="1" ht="10.199999999999999">
      <c r="B130" s="159"/>
      <c r="D130" s="149" t="s">
        <v>163</v>
      </c>
      <c r="E130" s="160" t="s">
        <v>1</v>
      </c>
      <c r="F130" s="161" t="s">
        <v>264</v>
      </c>
      <c r="H130" s="162">
        <v>79.290000000000006</v>
      </c>
      <c r="I130" s="163"/>
      <c r="L130" s="159"/>
      <c r="M130" s="164"/>
      <c r="T130" s="165"/>
      <c r="AT130" s="160" t="s">
        <v>163</v>
      </c>
      <c r="AU130" s="160" t="s">
        <v>87</v>
      </c>
      <c r="AV130" s="13" t="s">
        <v>87</v>
      </c>
      <c r="AW130" s="13" t="s">
        <v>33</v>
      </c>
      <c r="AX130" s="13" t="s">
        <v>85</v>
      </c>
      <c r="AY130" s="160" t="s">
        <v>149</v>
      </c>
    </row>
    <row r="131" spans="2:65" s="1" customFormat="1" ht="21.75" customHeight="1">
      <c r="B131" s="32"/>
      <c r="C131" s="136" t="s">
        <v>87</v>
      </c>
      <c r="D131" s="136" t="s">
        <v>155</v>
      </c>
      <c r="E131" s="137" t="s">
        <v>265</v>
      </c>
      <c r="F131" s="138" t="s">
        <v>266</v>
      </c>
      <c r="G131" s="139" t="s">
        <v>261</v>
      </c>
      <c r="H131" s="140">
        <v>5.5</v>
      </c>
      <c r="I131" s="141"/>
      <c r="J131" s="142">
        <f>ROUND(I131*H131,2)</f>
        <v>0</v>
      </c>
      <c r="K131" s="138" t="s">
        <v>159</v>
      </c>
      <c r="L131" s="32"/>
      <c r="M131" s="143" t="s">
        <v>1</v>
      </c>
      <c r="N131" s="144" t="s">
        <v>42</v>
      </c>
      <c r="P131" s="145">
        <f>O131*H131</f>
        <v>0</v>
      </c>
      <c r="Q131" s="145">
        <v>0</v>
      </c>
      <c r="R131" s="145">
        <f>Q131*H131</f>
        <v>0</v>
      </c>
      <c r="S131" s="145">
        <v>0.255</v>
      </c>
      <c r="T131" s="146">
        <f>S131*H131</f>
        <v>1.4025000000000001</v>
      </c>
      <c r="AR131" s="147" t="s">
        <v>148</v>
      </c>
      <c r="AT131" s="147" t="s">
        <v>155</v>
      </c>
      <c r="AU131" s="147" t="s">
        <v>87</v>
      </c>
      <c r="AY131" s="17" t="s">
        <v>149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85</v>
      </c>
      <c r="BK131" s="148">
        <f>ROUND(I131*H131,2)</f>
        <v>0</v>
      </c>
      <c r="BL131" s="17" t="s">
        <v>148</v>
      </c>
      <c r="BM131" s="147" t="s">
        <v>267</v>
      </c>
    </row>
    <row r="132" spans="2:65" s="1" customFormat="1" ht="28.8">
      <c r="B132" s="32"/>
      <c r="D132" s="149" t="s">
        <v>162</v>
      </c>
      <c r="F132" s="150" t="s">
        <v>268</v>
      </c>
      <c r="I132" s="151"/>
      <c r="L132" s="32"/>
      <c r="M132" s="152"/>
      <c r="T132" s="56"/>
      <c r="AT132" s="17" t="s">
        <v>162</v>
      </c>
      <c r="AU132" s="17" t="s">
        <v>87</v>
      </c>
    </row>
    <row r="133" spans="2:65" s="13" customFormat="1" ht="10.199999999999999">
      <c r="B133" s="159"/>
      <c r="D133" s="149" t="s">
        <v>163</v>
      </c>
      <c r="E133" s="160" t="s">
        <v>1</v>
      </c>
      <c r="F133" s="161" t="s">
        <v>269</v>
      </c>
      <c r="H133" s="162">
        <v>4</v>
      </c>
      <c r="I133" s="163"/>
      <c r="L133" s="159"/>
      <c r="M133" s="164"/>
      <c r="T133" s="165"/>
      <c r="AT133" s="160" t="s">
        <v>163</v>
      </c>
      <c r="AU133" s="160" t="s">
        <v>87</v>
      </c>
      <c r="AV133" s="13" t="s">
        <v>87</v>
      </c>
      <c r="AW133" s="13" t="s">
        <v>33</v>
      </c>
      <c r="AX133" s="13" t="s">
        <v>77</v>
      </c>
      <c r="AY133" s="160" t="s">
        <v>149</v>
      </c>
    </row>
    <row r="134" spans="2:65" s="13" customFormat="1" ht="10.199999999999999">
      <c r="B134" s="159"/>
      <c r="D134" s="149" t="s">
        <v>163</v>
      </c>
      <c r="E134" s="160" t="s">
        <v>1</v>
      </c>
      <c r="F134" s="161" t="s">
        <v>270</v>
      </c>
      <c r="H134" s="162">
        <v>1.5</v>
      </c>
      <c r="I134" s="163"/>
      <c r="L134" s="159"/>
      <c r="M134" s="164"/>
      <c r="T134" s="165"/>
      <c r="AT134" s="160" t="s">
        <v>163</v>
      </c>
      <c r="AU134" s="160" t="s">
        <v>87</v>
      </c>
      <c r="AV134" s="13" t="s">
        <v>87</v>
      </c>
      <c r="AW134" s="13" t="s">
        <v>33</v>
      </c>
      <c r="AX134" s="13" t="s">
        <v>77</v>
      </c>
      <c r="AY134" s="160" t="s">
        <v>149</v>
      </c>
    </row>
    <row r="135" spans="2:65" s="14" customFormat="1" ht="10.199999999999999">
      <c r="B135" s="169"/>
      <c r="D135" s="149" t="s">
        <v>163</v>
      </c>
      <c r="E135" s="170" t="s">
        <v>1</v>
      </c>
      <c r="F135" s="171" t="s">
        <v>271</v>
      </c>
      <c r="H135" s="172">
        <v>5.5</v>
      </c>
      <c r="I135" s="173"/>
      <c r="L135" s="169"/>
      <c r="M135" s="174"/>
      <c r="T135" s="175"/>
      <c r="AT135" s="170" t="s">
        <v>163</v>
      </c>
      <c r="AU135" s="170" t="s">
        <v>87</v>
      </c>
      <c r="AV135" s="14" t="s">
        <v>148</v>
      </c>
      <c r="AW135" s="14" t="s">
        <v>33</v>
      </c>
      <c r="AX135" s="14" t="s">
        <v>85</v>
      </c>
      <c r="AY135" s="170" t="s">
        <v>149</v>
      </c>
    </row>
    <row r="136" spans="2:65" s="1" customFormat="1" ht="16.5" customHeight="1">
      <c r="B136" s="32"/>
      <c r="C136" s="136" t="s">
        <v>171</v>
      </c>
      <c r="D136" s="136" t="s">
        <v>155</v>
      </c>
      <c r="E136" s="137" t="s">
        <v>272</v>
      </c>
      <c r="F136" s="138" t="s">
        <v>273</v>
      </c>
      <c r="G136" s="139" t="s">
        <v>261</v>
      </c>
      <c r="H136" s="140">
        <v>84.79</v>
      </c>
      <c r="I136" s="141"/>
      <c r="J136" s="142">
        <f>ROUND(I136*H136,2)</f>
        <v>0</v>
      </c>
      <c r="K136" s="138" t="s">
        <v>159</v>
      </c>
      <c r="L136" s="32"/>
      <c r="M136" s="143" t="s">
        <v>1</v>
      </c>
      <c r="N136" s="144" t="s">
        <v>42</v>
      </c>
      <c r="P136" s="145">
        <f>O136*H136</f>
        <v>0</v>
      </c>
      <c r="Q136" s="145">
        <v>0</v>
      </c>
      <c r="R136" s="145">
        <f>Q136*H136</f>
        <v>0</v>
      </c>
      <c r="S136" s="145">
        <v>0.17</v>
      </c>
      <c r="T136" s="146">
        <f>S136*H136</f>
        <v>14.414300000000003</v>
      </c>
      <c r="AR136" s="147" t="s">
        <v>148</v>
      </c>
      <c r="AT136" s="147" t="s">
        <v>155</v>
      </c>
      <c r="AU136" s="147" t="s">
        <v>87</v>
      </c>
      <c r="AY136" s="17" t="s">
        <v>149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85</v>
      </c>
      <c r="BK136" s="148">
        <f>ROUND(I136*H136,2)</f>
        <v>0</v>
      </c>
      <c r="BL136" s="17" t="s">
        <v>148</v>
      </c>
      <c r="BM136" s="147" t="s">
        <v>274</v>
      </c>
    </row>
    <row r="137" spans="2:65" s="1" customFormat="1" ht="19.2">
      <c r="B137" s="32"/>
      <c r="D137" s="149" t="s">
        <v>162</v>
      </c>
      <c r="F137" s="150" t="s">
        <v>275</v>
      </c>
      <c r="I137" s="151"/>
      <c r="L137" s="32"/>
      <c r="M137" s="152"/>
      <c r="T137" s="56"/>
      <c r="AT137" s="17" t="s">
        <v>162</v>
      </c>
      <c r="AU137" s="17" t="s">
        <v>87</v>
      </c>
    </row>
    <row r="138" spans="2:65" s="13" customFormat="1" ht="10.199999999999999">
      <c r="B138" s="159"/>
      <c r="D138" s="149" t="s">
        <v>163</v>
      </c>
      <c r="E138" s="160" t="s">
        <v>1</v>
      </c>
      <c r="F138" s="161" t="s">
        <v>276</v>
      </c>
      <c r="H138" s="162">
        <v>79.290000000000006</v>
      </c>
      <c r="I138" s="163"/>
      <c r="L138" s="159"/>
      <c r="M138" s="164"/>
      <c r="T138" s="165"/>
      <c r="AT138" s="160" t="s">
        <v>163</v>
      </c>
      <c r="AU138" s="160" t="s">
        <v>87</v>
      </c>
      <c r="AV138" s="13" t="s">
        <v>87</v>
      </c>
      <c r="AW138" s="13" t="s">
        <v>33</v>
      </c>
      <c r="AX138" s="13" t="s">
        <v>77</v>
      </c>
      <c r="AY138" s="160" t="s">
        <v>149</v>
      </c>
    </row>
    <row r="139" spans="2:65" s="13" customFormat="1" ht="10.199999999999999">
      <c r="B139" s="159"/>
      <c r="D139" s="149" t="s">
        <v>163</v>
      </c>
      <c r="E139" s="160" t="s">
        <v>1</v>
      </c>
      <c r="F139" s="161" t="s">
        <v>277</v>
      </c>
      <c r="H139" s="162">
        <v>4</v>
      </c>
      <c r="I139" s="163"/>
      <c r="L139" s="159"/>
      <c r="M139" s="164"/>
      <c r="T139" s="165"/>
      <c r="AT139" s="160" t="s">
        <v>163</v>
      </c>
      <c r="AU139" s="160" t="s">
        <v>87</v>
      </c>
      <c r="AV139" s="13" t="s">
        <v>87</v>
      </c>
      <c r="AW139" s="13" t="s">
        <v>33</v>
      </c>
      <c r="AX139" s="13" t="s">
        <v>77</v>
      </c>
      <c r="AY139" s="160" t="s">
        <v>149</v>
      </c>
    </row>
    <row r="140" spans="2:65" s="13" customFormat="1" ht="10.199999999999999">
      <c r="B140" s="159"/>
      <c r="D140" s="149" t="s">
        <v>163</v>
      </c>
      <c r="E140" s="160" t="s">
        <v>1</v>
      </c>
      <c r="F140" s="161" t="s">
        <v>278</v>
      </c>
      <c r="H140" s="162">
        <v>1.5</v>
      </c>
      <c r="I140" s="163"/>
      <c r="L140" s="159"/>
      <c r="M140" s="164"/>
      <c r="T140" s="165"/>
      <c r="AT140" s="160" t="s">
        <v>163</v>
      </c>
      <c r="AU140" s="160" t="s">
        <v>87</v>
      </c>
      <c r="AV140" s="13" t="s">
        <v>87</v>
      </c>
      <c r="AW140" s="13" t="s">
        <v>33</v>
      </c>
      <c r="AX140" s="13" t="s">
        <v>77</v>
      </c>
      <c r="AY140" s="160" t="s">
        <v>149</v>
      </c>
    </row>
    <row r="141" spans="2:65" s="14" customFormat="1" ht="10.199999999999999">
      <c r="B141" s="169"/>
      <c r="D141" s="149" t="s">
        <v>163</v>
      </c>
      <c r="E141" s="170" t="s">
        <v>1</v>
      </c>
      <c r="F141" s="171" t="s">
        <v>271</v>
      </c>
      <c r="H141" s="172">
        <v>84.79</v>
      </c>
      <c r="I141" s="173"/>
      <c r="L141" s="169"/>
      <c r="M141" s="174"/>
      <c r="T141" s="175"/>
      <c r="AT141" s="170" t="s">
        <v>163</v>
      </c>
      <c r="AU141" s="170" t="s">
        <v>87</v>
      </c>
      <c r="AV141" s="14" t="s">
        <v>148</v>
      </c>
      <c r="AW141" s="14" t="s">
        <v>33</v>
      </c>
      <c r="AX141" s="14" t="s">
        <v>85</v>
      </c>
      <c r="AY141" s="170" t="s">
        <v>149</v>
      </c>
    </row>
    <row r="142" spans="2:65" s="1" customFormat="1" ht="16.5" customHeight="1">
      <c r="B142" s="32"/>
      <c r="C142" s="136" t="s">
        <v>148</v>
      </c>
      <c r="D142" s="136" t="s">
        <v>155</v>
      </c>
      <c r="E142" s="137" t="s">
        <v>279</v>
      </c>
      <c r="F142" s="138" t="s">
        <v>280</v>
      </c>
      <c r="G142" s="139" t="s">
        <v>261</v>
      </c>
      <c r="H142" s="140">
        <v>263.08</v>
      </c>
      <c r="I142" s="141"/>
      <c r="J142" s="142">
        <f>ROUND(I142*H142,2)</f>
        <v>0</v>
      </c>
      <c r="K142" s="138" t="s">
        <v>159</v>
      </c>
      <c r="L142" s="32"/>
      <c r="M142" s="143" t="s">
        <v>1</v>
      </c>
      <c r="N142" s="144" t="s">
        <v>42</v>
      </c>
      <c r="P142" s="145">
        <f>O142*H142</f>
        <v>0</v>
      </c>
      <c r="Q142" s="145">
        <v>0</v>
      </c>
      <c r="R142" s="145">
        <f>Q142*H142</f>
        <v>0</v>
      </c>
      <c r="S142" s="145">
        <v>0.58199999999999996</v>
      </c>
      <c r="T142" s="146">
        <f>S142*H142</f>
        <v>153.11255999999997</v>
      </c>
      <c r="AR142" s="147" t="s">
        <v>148</v>
      </c>
      <c r="AT142" s="147" t="s">
        <v>155</v>
      </c>
      <c r="AU142" s="147" t="s">
        <v>87</v>
      </c>
      <c r="AY142" s="17" t="s">
        <v>149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85</v>
      </c>
      <c r="BK142" s="148">
        <f>ROUND(I142*H142,2)</f>
        <v>0</v>
      </c>
      <c r="BL142" s="17" t="s">
        <v>148</v>
      </c>
      <c r="BM142" s="147" t="s">
        <v>281</v>
      </c>
    </row>
    <row r="143" spans="2:65" s="1" customFormat="1" ht="19.2">
      <c r="B143" s="32"/>
      <c r="D143" s="149" t="s">
        <v>162</v>
      </c>
      <c r="F143" s="150" t="s">
        <v>282</v>
      </c>
      <c r="I143" s="151"/>
      <c r="L143" s="32"/>
      <c r="M143" s="152"/>
      <c r="T143" s="56"/>
      <c r="AT143" s="17" t="s">
        <v>162</v>
      </c>
      <c r="AU143" s="17" t="s">
        <v>87</v>
      </c>
    </row>
    <row r="144" spans="2:65" s="13" customFormat="1" ht="10.199999999999999">
      <c r="B144" s="159"/>
      <c r="D144" s="149" t="s">
        <v>163</v>
      </c>
      <c r="E144" s="160" t="s">
        <v>1</v>
      </c>
      <c r="F144" s="161" t="s">
        <v>283</v>
      </c>
      <c r="H144" s="162">
        <v>263.08</v>
      </c>
      <c r="I144" s="163"/>
      <c r="L144" s="159"/>
      <c r="M144" s="164"/>
      <c r="T144" s="165"/>
      <c r="AT144" s="160" t="s">
        <v>163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149</v>
      </c>
    </row>
    <row r="145" spans="2:65" s="12" customFormat="1" ht="10.199999999999999">
      <c r="B145" s="153"/>
      <c r="D145" s="149" t="s">
        <v>163</v>
      </c>
      <c r="E145" s="154" t="s">
        <v>1</v>
      </c>
      <c r="F145" s="155" t="s">
        <v>284</v>
      </c>
      <c r="H145" s="154" t="s">
        <v>1</v>
      </c>
      <c r="I145" s="156"/>
      <c r="L145" s="153"/>
      <c r="M145" s="157"/>
      <c r="T145" s="158"/>
      <c r="AT145" s="154" t="s">
        <v>163</v>
      </c>
      <c r="AU145" s="154" t="s">
        <v>87</v>
      </c>
      <c r="AV145" s="12" t="s">
        <v>85</v>
      </c>
      <c r="AW145" s="12" t="s">
        <v>33</v>
      </c>
      <c r="AX145" s="12" t="s">
        <v>77</v>
      </c>
      <c r="AY145" s="154" t="s">
        <v>149</v>
      </c>
    </row>
    <row r="146" spans="2:65" s="1" customFormat="1" ht="16.5" customHeight="1">
      <c r="B146" s="32"/>
      <c r="C146" s="136" t="s">
        <v>152</v>
      </c>
      <c r="D146" s="136" t="s">
        <v>155</v>
      </c>
      <c r="E146" s="137" t="s">
        <v>285</v>
      </c>
      <c r="F146" s="138" t="s">
        <v>286</v>
      </c>
      <c r="G146" s="139" t="s">
        <v>261</v>
      </c>
      <c r="H146" s="140">
        <v>2.6</v>
      </c>
      <c r="I146" s="141"/>
      <c r="J146" s="142">
        <f>ROUND(I146*H146,2)</f>
        <v>0</v>
      </c>
      <c r="K146" s="138" t="s">
        <v>159</v>
      </c>
      <c r="L146" s="32"/>
      <c r="M146" s="143" t="s">
        <v>1</v>
      </c>
      <c r="N146" s="144" t="s">
        <v>42</v>
      </c>
      <c r="P146" s="145">
        <f>O146*H146</f>
        <v>0</v>
      </c>
      <c r="Q146" s="145">
        <v>0</v>
      </c>
      <c r="R146" s="145">
        <f>Q146*H146</f>
        <v>0</v>
      </c>
      <c r="S146" s="145">
        <v>0.316</v>
      </c>
      <c r="T146" s="146">
        <f>S146*H146</f>
        <v>0.8216</v>
      </c>
      <c r="AR146" s="147" t="s">
        <v>148</v>
      </c>
      <c r="AT146" s="147" t="s">
        <v>155</v>
      </c>
      <c r="AU146" s="147" t="s">
        <v>87</v>
      </c>
      <c r="AY146" s="17" t="s">
        <v>149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85</v>
      </c>
      <c r="BK146" s="148">
        <f>ROUND(I146*H146,2)</f>
        <v>0</v>
      </c>
      <c r="BL146" s="17" t="s">
        <v>148</v>
      </c>
      <c r="BM146" s="147" t="s">
        <v>287</v>
      </c>
    </row>
    <row r="147" spans="2:65" s="1" customFormat="1" ht="19.2">
      <c r="B147" s="32"/>
      <c r="D147" s="149" t="s">
        <v>162</v>
      </c>
      <c r="F147" s="150" t="s">
        <v>288</v>
      </c>
      <c r="I147" s="151"/>
      <c r="L147" s="32"/>
      <c r="M147" s="152"/>
      <c r="T147" s="56"/>
      <c r="AT147" s="17" t="s">
        <v>162</v>
      </c>
      <c r="AU147" s="17" t="s">
        <v>87</v>
      </c>
    </row>
    <row r="148" spans="2:65" s="13" customFormat="1" ht="10.199999999999999">
      <c r="B148" s="159"/>
      <c r="D148" s="149" t="s">
        <v>163</v>
      </c>
      <c r="E148" s="160" t="s">
        <v>1</v>
      </c>
      <c r="F148" s="161" t="s">
        <v>289</v>
      </c>
      <c r="H148" s="162">
        <v>2.6</v>
      </c>
      <c r="I148" s="163"/>
      <c r="L148" s="159"/>
      <c r="M148" s="164"/>
      <c r="T148" s="165"/>
      <c r="AT148" s="160" t="s">
        <v>163</v>
      </c>
      <c r="AU148" s="160" t="s">
        <v>87</v>
      </c>
      <c r="AV148" s="13" t="s">
        <v>87</v>
      </c>
      <c r="AW148" s="13" t="s">
        <v>33</v>
      </c>
      <c r="AX148" s="13" t="s">
        <v>85</v>
      </c>
      <c r="AY148" s="160" t="s">
        <v>149</v>
      </c>
    </row>
    <row r="149" spans="2:65" s="12" customFormat="1" ht="10.199999999999999">
      <c r="B149" s="153"/>
      <c r="D149" s="149" t="s">
        <v>163</v>
      </c>
      <c r="E149" s="154" t="s">
        <v>1</v>
      </c>
      <c r="F149" s="155" t="s">
        <v>290</v>
      </c>
      <c r="H149" s="154" t="s">
        <v>1</v>
      </c>
      <c r="I149" s="156"/>
      <c r="L149" s="153"/>
      <c r="M149" s="157"/>
      <c r="T149" s="158"/>
      <c r="AT149" s="154" t="s">
        <v>163</v>
      </c>
      <c r="AU149" s="154" t="s">
        <v>87</v>
      </c>
      <c r="AV149" s="12" t="s">
        <v>85</v>
      </c>
      <c r="AW149" s="12" t="s">
        <v>33</v>
      </c>
      <c r="AX149" s="12" t="s">
        <v>77</v>
      </c>
      <c r="AY149" s="154" t="s">
        <v>149</v>
      </c>
    </row>
    <row r="150" spans="2:65" s="1" customFormat="1" ht="16.5" customHeight="1">
      <c r="B150" s="32"/>
      <c r="C150" s="136" t="s">
        <v>189</v>
      </c>
      <c r="D150" s="136" t="s">
        <v>155</v>
      </c>
      <c r="E150" s="137" t="s">
        <v>291</v>
      </c>
      <c r="F150" s="138" t="s">
        <v>292</v>
      </c>
      <c r="G150" s="139" t="s">
        <v>261</v>
      </c>
      <c r="H150" s="140">
        <v>2.0099999999999998</v>
      </c>
      <c r="I150" s="141"/>
      <c r="J150" s="142">
        <f>ROUND(I150*H150,2)</f>
        <v>0</v>
      </c>
      <c r="K150" s="138" t="s">
        <v>159</v>
      </c>
      <c r="L150" s="32"/>
      <c r="M150" s="143" t="s">
        <v>1</v>
      </c>
      <c r="N150" s="144" t="s">
        <v>42</v>
      </c>
      <c r="P150" s="145">
        <f>O150*H150</f>
        <v>0</v>
      </c>
      <c r="Q150" s="145">
        <v>3.0000000000000001E-5</v>
      </c>
      <c r="R150" s="145">
        <f>Q150*H150</f>
        <v>6.0299999999999995E-5</v>
      </c>
      <c r="S150" s="145">
        <v>9.1999999999999998E-2</v>
      </c>
      <c r="T150" s="146">
        <f>S150*H150</f>
        <v>0.18491999999999997</v>
      </c>
      <c r="AR150" s="147" t="s">
        <v>148</v>
      </c>
      <c r="AT150" s="147" t="s">
        <v>155</v>
      </c>
      <c r="AU150" s="147" t="s">
        <v>87</v>
      </c>
      <c r="AY150" s="17" t="s">
        <v>149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85</v>
      </c>
      <c r="BK150" s="148">
        <f>ROUND(I150*H150,2)</f>
        <v>0</v>
      </c>
      <c r="BL150" s="17" t="s">
        <v>148</v>
      </c>
      <c r="BM150" s="147" t="s">
        <v>293</v>
      </c>
    </row>
    <row r="151" spans="2:65" s="1" customFormat="1" ht="19.2">
      <c r="B151" s="32"/>
      <c r="D151" s="149" t="s">
        <v>162</v>
      </c>
      <c r="F151" s="150" t="s">
        <v>294</v>
      </c>
      <c r="I151" s="151"/>
      <c r="L151" s="32"/>
      <c r="M151" s="152"/>
      <c r="T151" s="56"/>
      <c r="AT151" s="17" t="s">
        <v>162</v>
      </c>
      <c r="AU151" s="17" t="s">
        <v>87</v>
      </c>
    </row>
    <row r="152" spans="2:65" s="13" customFormat="1" ht="10.199999999999999">
      <c r="B152" s="159"/>
      <c r="D152" s="149" t="s">
        <v>163</v>
      </c>
      <c r="E152" s="160" t="s">
        <v>1</v>
      </c>
      <c r="F152" s="161" t="s">
        <v>295</v>
      </c>
      <c r="H152" s="162">
        <v>2.0099999999999998</v>
      </c>
      <c r="I152" s="163"/>
      <c r="L152" s="159"/>
      <c r="M152" s="164"/>
      <c r="T152" s="165"/>
      <c r="AT152" s="160" t="s">
        <v>163</v>
      </c>
      <c r="AU152" s="160" t="s">
        <v>87</v>
      </c>
      <c r="AV152" s="13" t="s">
        <v>87</v>
      </c>
      <c r="AW152" s="13" t="s">
        <v>33</v>
      </c>
      <c r="AX152" s="13" t="s">
        <v>85</v>
      </c>
      <c r="AY152" s="160" t="s">
        <v>149</v>
      </c>
    </row>
    <row r="153" spans="2:65" s="1" customFormat="1" ht="16.5" customHeight="1">
      <c r="B153" s="32"/>
      <c r="C153" s="136" t="s">
        <v>195</v>
      </c>
      <c r="D153" s="136" t="s">
        <v>155</v>
      </c>
      <c r="E153" s="137" t="s">
        <v>296</v>
      </c>
      <c r="F153" s="138" t="s">
        <v>297</v>
      </c>
      <c r="G153" s="139" t="s">
        <v>298</v>
      </c>
      <c r="H153" s="140">
        <v>35.99</v>
      </c>
      <c r="I153" s="141"/>
      <c r="J153" s="142">
        <f>ROUND(I153*H153,2)</f>
        <v>0</v>
      </c>
      <c r="K153" s="138" t="s">
        <v>159</v>
      </c>
      <c r="L153" s="32"/>
      <c r="M153" s="143" t="s">
        <v>1</v>
      </c>
      <c r="N153" s="144" t="s">
        <v>42</v>
      </c>
      <c r="P153" s="145">
        <f>O153*H153</f>
        <v>0</v>
      </c>
      <c r="Q153" s="145">
        <v>0</v>
      </c>
      <c r="R153" s="145">
        <f>Q153*H153</f>
        <v>0</v>
      </c>
      <c r="S153" s="145">
        <v>0.20499999999999999</v>
      </c>
      <c r="T153" s="146">
        <f>S153*H153</f>
        <v>7.3779500000000002</v>
      </c>
      <c r="AR153" s="147" t="s">
        <v>148</v>
      </c>
      <c r="AT153" s="147" t="s">
        <v>155</v>
      </c>
      <c r="AU153" s="147" t="s">
        <v>87</v>
      </c>
      <c r="AY153" s="17" t="s">
        <v>149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85</v>
      </c>
      <c r="BK153" s="148">
        <f>ROUND(I153*H153,2)</f>
        <v>0</v>
      </c>
      <c r="BL153" s="17" t="s">
        <v>148</v>
      </c>
      <c r="BM153" s="147" t="s">
        <v>299</v>
      </c>
    </row>
    <row r="154" spans="2:65" s="1" customFormat="1" ht="19.2">
      <c r="B154" s="32"/>
      <c r="D154" s="149" t="s">
        <v>162</v>
      </c>
      <c r="F154" s="150" t="s">
        <v>300</v>
      </c>
      <c r="I154" s="151"/>
      <c r="L154" s="32"/>
      <c r="M154" s="152"/>
      <c r="T154" s="56"/>
      <c r="AT154" s="17" t="s">
        <v>162</v>
      </c>
      <c r="AU154" s="17" t="s">
        <v>87</v>
      </c>
    </row>
    <row r="155" spans="2:65" s="13" customFormat="1" ht="10.199999999999999">
      <c r="B155" s="159"/>
      <c r="D155" s="149" t="s">
        <v>163</v>
      </c>
      <c r="E155" s="160" t="s">
        <v>1</v>
      </c>
      <c r="F155" s="161" t="s">
        <v>301</v>
      </c>
      <c r="H155" s="162">
        <v>35.99</v>
      </c>
      <c r="I155" s="163"/>
      <c r="L155" s="159"/>
      <c r="M155" s="164"/>
      <c r="T155" s="165"/>
      <c r="AT155" s="160" t="s">
        <v>163</v>
      </c>
      <c r="AU155" s="160" t="s">
        <v>87</v>
      </c>
      <c r="AV155" s="13" t="s">
        <v>87</v>
      </c>
      <c r="AW155" s="13" t="s">
        <v>33</v>
      </c>
      <c r="AX155" s="13" t="s">
        <v>85</v>
      </c>
      <c r="AY155" s="160" t="s">
        <v>149</v>
      </c>
    </row>
    <row r="156" spans="2:65" s="1" customFormat="1" ht="16.5" customHeight="1">
      <c r="B156" s="32"/>
      <c r="C156" s="136" t="s">
        <v>200</v>
      </c>
      <c r="D156" s="136" t="s">
        <v>155</v>
      </c>
      <c r="E156" s="137" t="s">
        <v>302</v>
      </c>
      <c r="F156" s="138" t="s">
        <v>303</v>
      </c>
      <c r="G156" s="139" t="s">
        <v>298</v>
      </c>
      <c r="H156" s="140">
        <v>17.350000000000001</v>
      </c>
      <c r="I156" s="141"/>
      <c r="J156" s="142">
        <f>ROUND(I156*H156,2)</f>
        <v>0</v>
      </c>
      <c r="K156" s="138" t="s">
        <v>159</v>
      </c>
      <c r="L156" s="32"/>
      <c r="M156" s="143" t="s">
        <v>1</v>
      </c>
      <c r="N156" s="144" t="s">
        <v>42</v>
      </c>
      <c r="P156" s="145">
        <f>O156*H156</f>
        <v>0</v>
      </c>
      <c r="Q156" s="145">
        <v>0</v>
      </c>
      <c r="R156" s="145">
        <f>Q156*H156</f>
        <v>0</v>
      </c>
      <c r="S156" s="145">
        <v>0.04</v>
      </c>
      <c r="T156" s="146">
        <f>S156*H156</f>
        <v>0.69400000000000006</v>
      </c>
      <c r="AR156" s="147" t="s">
        <v>148</v>
      </c>
      <c r="AT156" s="147" t="s">
        <v>155</v>
      </c>
      <c r="AU156" s="147" t="s">
        <v>87</v>
      </c>
      <c r="AY156" s="17" t="s">
        <v>149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85</v>
      </c>
      <c r="BK156" s="148">
        <f>ROUND(I156*H156,2)</f>
        <v>0</v>
      </c>
      <c r="BL156" s="17" t="s">
        <v>148</v>
      </c>
      <c r="BM156" s="147" t="s">
        <v>304</v>
      </c>
    </row>
    <row r="157" spans="2:65" s="1" customFormat="1" ht="19.2">
      <c r="B157" s="32"/>
      <c r="D157" s="149" t="s">
        <v>162</v>
      </c>
      <c r="F157" s="150" t="s">
        <v>305</v>
      </c>
      <c r="I157" s="151"/>
      <c r="L157" s="32"/>
      <c r="M157" s="152"/>
      <c r="T157" s="56"/>
      <c r="AT157" s="17" t="s">
        <v>162</v>
      </c>
      <c r="AU157" s="17" t="s">
        <v>87</v>
      </c>
    </row>
    <row r="158" spans="2:65" s="13" customFormat="1" ht="10.199999999999999">
      <c r="B158" s="159"/>
      <c r="D158" s="149" t="s">
        <v>163</v>
      </c>
      <c r="E158" s="160" t="s">
        <v>1</v>
      </c>
      <c r="F158" s="161" t="s">
        <v>306</v>
      </c>
      <c r="H158" s="162">
        <v>17.350000000000001</v>
      </c>
      <c r="I158" s="163"/>
      <c r="L158" s="159"/>
      <c r="M158" s="164"/>
      <c r="T158" s="165"/>
      <c r="AT158" s="160" t="s">
        <v>163</v>
      </c>
      <c r="AU158" s="160" t="s">
        <v>87</v>
      </c>
      <c r="AV158" s="13" t="s">
        <v>87</v>
      </c>
      <c r="AW158" s="13" t="s">
        <v>33</v>
      </c>
      <c r="AX158" s="13" t="s">
        <v>85</v>
      </c>
      <c r="AY158" s="160" t="s">
        <v>149</v>
      </c>
    </row>
    <row r="159" spans="2:65" s="1" customFormat="1" ht="16.5" customHeight="1">
      <c r="B159" s="32"/>
      <c r="C159" s="136" t="s">
        <v>209</v>
      </c>
      <c r="D159" s="136" t="s">
        <v>155</v>
      </c>
      <c r="E159" s="137" t="s">
        <v>307</v>
      </c>
      <c r="F159" s="138" t="s">
        <v>308</v>
      </c>
      <c r="G159" s="139" t="s">
        <v>309</v>
      </c>
      <c r="H159" s="140">
        <v>240</v>
      </c>
      <c r="I159" s="141"/>
      <c r="J159" s="142">
        <f>ROUND(I159*H159,2)</f>
        <v>0</v>
      </c>
      <c r="K159" s="138" t="s">
        <v>159</v>
      </c>
      <c r="L159" s="32"/>
      <c r="M159" s="143" t="s">
        <v>1</v>
      </c>
      <c r="N159" s="144" t="s">
        <v>42</v>
      </c>
      <c r="P159" s="145">
        <f>O159*H159</f>
        <v>0</v>
      </c>
      <c r="Q159" s="145">
        <v>4.0000000000000003E-5</v>
      </c>
      <c r="R159" s="145">
        <f>Q159*H159</f>
        <v>9.6000000000000009E-3</v>
      </c>
      <c r="S159" s="145">
        <v>0</v>
      </c>
      <c r="T159" s="146">
        <f>S159*H159</f>
        <v>0</v>
      </c>
      <c r="AR159" s="147" t="s">
        <v>148</v>
      </c>
      <c r="AT159" s="147" t="s">
        <v>155</v>
      </c>
      <c r="AU159" s="147" t="s">
        <v>87</v>
      </c>
      <c r="AY159" s="17" t="s">
        <v>149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148</v>
      </c>
      <c r="BM159" s="147" t="s">
        <v>310</v>
      </c>
    </row>
    <row r="160" spans="2:65" s="1" customFormat="1" ht="10.199999999999999">
      <c r="B160" s="32"/>
      <c r="D160" s="149" t="s">
        <v>162</v>
      </c>
      <c r="F160" s="150" t="s">
        <v>311</v>
      </c>
      <c r="I160" s="151"/>
      <c r="L160" s="32"/>
      <c r="M160" s="152"/>
      <c r="T160" s="56"/>
      <c r="AT160" s="17" t="s">
        <v>162</v>
      </c>
      <c r="AU160" s="17" t="s">
        <v>87</v>
      </c>
    </row>
    <row r="161" spans="2:65" s="12" customFormat="1" ht="10.199999999999999">
      <c r="B161" s="153"/>
      <c r="D161" s="149" t="s">
        <v>163</v>
      </c>
      <c r="E161" s="154" t="s">
        <v>1</v>
      </c>
      <c r="F161" s="155" t="s">
        <v>312</v>
      </c>
      <c r="H161" s="154" t="s">
        <v>1</v>
      </c>
      <c r="I161" s="156"/>
      <c r="L161" s="153"/>
      <c r="M161" s="157"/>
      <c r="T161" s="158"/>
      <c r="AT161" s="154" t="s">
        <v>163</v>
      </c>
      <c r="AU161" s="154" t="s">
        <v>87</v>
      </c>
      <c r="AV161" s="12" t="s">
        <v>85</v>
      </c>
      <c r="AW161" s="12" t="s">
        <v>33</v>
      </c>
      <c r="AX161" s="12" t="s">
        <v>77</v>
      </c>
      <c r="AY161" s="154" t="s">
        <v>149</v>
      </c>
    </row>
    <row r="162" spans="2:65" s="13" customFormat="1" ht="10.199999999999999">
      <c r="B162" s="159"/>
      <c r="D162" s="149" t="s">
        <v>163</v>
      </c>
      <c r="E162" s="160" t="s">
        <v>1</v>
      </c>
      <c r="F162" s="161" t="s">
        <v>313</v>
      </c>
      <c r="H162" s="162">
        <v>240</v>
      </c>
      <c r="I162" s="163"/>
      <c r="L162" s="159"/>
      <c r="M162" s="164"/>
      <c r="T162" s="165"/>
      <c r="AT162" s="160" t="s">
        <v>163</v>
      </c>
      <c r="AU162" s="160" t="s">
        <v>87</v>
      </c>
      <c r="AV162" s="13" t="s">
        <v>87</v>
      </c>
      <c r="AW162" s="13" t="s">
        <v>33</v>
      </c>
      <c r="AX162" s="13" t="s">
        <v>85</v>
      </c>
      <c r="AY162" s="160" t="s">
        <v>149</v>
      </c>
    </row>
    <row r="163" spans="2:65" s="1" customFormat="1" ht="16.5" customHeight="1">
      <c r="B163" s="32"/>
      <c r="C163" s="136" t="s">
        <v>216</v>
      </c>
      <c r="D163" s="136" t="s">
        <v>155</v>
      </c>
      <c r="E163" s="137" t="s">
        <v>314</v>
      </c>
      <c r="F163" s="138" t="s">
        <v>315</v>
      </c>
      <c r="G163" s="139" t="s">
        <v>261</v>
      </c>
      <c r="H163" s="140">
        <v>1829.78</v>
      </c>
      <c r="I163" s="141"/>
      <c r="J163" s="142">
        <f>ROUND(I163*H163,2)</f>
        <v>0</v>
      </c>
      <c r="K163" s="138" t="s">
        <v>159</v>
      </c>
      <c r="L163" s="32"/>
      <c r="M163" s="143" t="s">
        <v>1</v>
      </c>
      <c r="N163" s="144" t="s">
        <v>42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148</v>
      </c>
      <c r="AT163" s="147" t="s">
        <v>155</v>
      </c>
      <c r="AU163" s="147" t="s">
        <v>87</v>
      </c>
      <c r="AY163" s="17" t="s">
        <v>149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85</v>
      </c>
      <c r="BK163" s="148">
        <f>ROUND(I163*H163,2)</f>
        <v>0</v>
      </c>
      <c r="BL163" s="17" t="s">
        <v>148</v>
      </c>
      <c r="BM163" s="147" t="s">
        <v>316</v>
      </c>
    </row>
    <row r="164" spans="2:65" s="1" customFormat="1" ht="10.199999999999999">
      <c r="B164" s="32"/>
      <c r="D164" s="149" t="s">
        <v>162</v>
      </c>
      <c r="F164" s="150" t="s">
        <v>317</v>
      </c>
      <c r="I164" s="151"/>
      <c r="L164" s="32"/>
      <c r="M164" s="152"/>
      <c r="T164" s="56"/>
      <c r="AT164" s="17" t="s">
        <v>162</v>
      </c>
      <c r="AU164" s="17" t="s">
        <v>87</v>
      </c>
    </row>
    <row r="165" spans="2:65" s="13" customFormat="1" ht="10.199999999999999">
      <c r="B165" s="159"/>
      <c r="D165" s="149" t="s">
        <v>163</v>
      </c>
      <c r="E165" s="160" t="s">
        <v>1</v>
      </c>
      <c r="F165" s="161" t="s">
        <v>318</v>
      </c>
      <c r="H165" s="162">
        <v>1519.46</v>
      </c>
      <c r="I165" s="163"/>
      <c r="L165" s="159"/>
      <c r="M165" s="164"/>
      <c r="T165" s="165"/>
      <c r="AT165" s="160" t="s">
        <v>163</v>
      </c>
      <c r="AU165" s="160" t="s">
        <v>87</v>
      </c>
      <c r="AV165" s="13" t="s">
        <v>87</v>
      </c>
      <c r="AW165" s="13" t="s">
        <v>33</v>
      </c>
      <c r="AX165" s="13" t="s">
        <v>77</v>
      </c>
      <c r="AY165" s="160" t="s">
        <v>149</v>
      </c>
    </row>
    <row r="166" spans="2:65" s="13" customFormat="1" ht="10.199999999999999">
      <c r="B166" s="159"/>
      <c r="D166" s="149" t="s">
        <v>163</v>
      </c>
      <c r="E166" s="160" t="s">
        <v>1</v>
      </c>
      <c r="F166" s="161" t="s">
        <v>319</v>
      </c>
      <c r="H166" s="162">
        <v>310.32</v>
      </c>
      <c r="I166" s="163"/>
      <c r="L166" s="159"/>
      <c r="M166" s="164"/>
      <c r="T166" s="165"/>
      <c r="AT166" s="160" t="s">
        <v>163</v>
      </c>
      <c r="AU166" s="160" t="s">
        <v>87</v>
      </c>
      <c r="AV166" s="13" t="s">
        <v>87</v>
      </c>
      <c r="AW166" s="13" t="s">
        <v>33</v>
      </c>
      <c r="AX166" s="13" t="s">
        <v>77</v>
      </c>
      <c r="AY166" s="160" t="s">
        <v>149</v>
      </c>
    </row>
    <row r="167" spans="2:65" s="14" customFormat="1" ht="10.199999999999999">
      <c r="B167" s="169"/>
      <c r="D167" s="149" t="s">
        <v>163</v>
      </c>
      <c r="E167" s="170" t="s">
        <v>1</v>
      </c>
      <c r="F167" s="171" t="s">
        <v>271</v>
      </c>
      <c r="H167" s="172">
        <v>1829.78</v>
      </c>
      <c r="I167" s="173"/>
      <c r="L167" s="169"/>
      <c r="M167" s="174"/>
      <c r="T167" s="175"/>
      <c r="AT167" s="170" t="s">
        <v>163</v>
      </c>
      <c r="AU167" s="170" t="s">
        <v>87</v>
      </c>
      <c r="AV167" s="14" t="s">
        <v>148</v>
      </c>
      <c r="AW167" s="14" t="s">
        <v>33</v>
      </c>
      <c r="AX167" s="14" t="s">
        <v>85</v>
      </c>
      <c r="AY167" s="170" t="s">
        <v>149</v>
      </c>
    </row>
    <row r="168" spans="2:65" s="1" customFormat="1" ht="16.5" customHeight="1">
      <c r="B168" s="32"/>
      <c r="C168" s="136" t="s">
        <v>222</v>
      </c>
      <c r="D168" s="136" t="s">
        <v>155</v>
      </c>
      <c r="E168" s="137" t="s">
        <v>320</v>
      </c>
      <c r="F168" s="138" t="s">
        <v>321</v>
      </c>
      <c r="G168" s="139" t="s">
        <v>261</v>
      </c>
      <c r="H168" s="140">
        <v>371.45</v>
      </c>
      <c r="I168" s="141"/>
      <c r="J168" s="142">
        <f>ROUND(I168*H168,2)</f>
        <v>0</v>
      </c>
      <c r="K168" s="138" t="s">
        <v>159</v>
      </c>
      <c r="L168" s="32"/>
      <c r="M168" s="143" t="s">
        <v>1</v>
      </c>
      <c r="N168" s="144" t="s">
        <v>42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148</v>
      </c>
      <c r="AT168" s="147" t="s">
        <v>155</v>
      </c>
      <c r="AU168" s="147" t="s">
        <v>87</v>
      </c>
      <c r="AY168" s="17" t="s">
        <v>149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85</v>
      </c>
      <c r="BK168" s="148">
        <f>ROUND(I168*H168,2)</f>
        <v>0</v>
      </c>
      <c r="BL168" s="17" t="s">
        <v>148</v>
      </c>
      <c r="BM168" s="147" t="s">
        <v>322</v>
      </c>
    </row>
    <row r="169" spans="2:65" s="1" customFormat="1" ht="10.199999999999999">
      <c r="B169" s="32"/>
      <c r="D169" s="149" t="s">
        <v>162</v>
      </c>
      <c r="F169" s="150" t="s">
        <v>323</v>
      </c>
      <c r="I169" s="151"/>
      <c r="L169" s="32"/>
      <c r="M169" s="152"/>
      <c r="T169" s="56"/>
      <c r="AT169" s="17" t="s">
        <v>162</v>
      </c>
      <c r="AU169" s="17" t="s">
        <v>87</v>
      </c>
    </row>
    <row r="170" spans="2:65" s="13" customFormat="1" ht="10.199999999999999">
      <c r="B170" s="159"/>
      <c r="D170" s="149" t="s">
        <v>163</v>
      </c>
      <c r="E170" s="160" t="s">
        <v>1</v>
      </c>
      <c r="F170" s="161" t="s">
        <v>324</v>
      </c>
      <c r="H170" s="162">
        <v>371.45</v>
      </c>
      <c r="I170" s="163"/>
      <c r="L170" s="159"/>
      <c r="M170" s="164"/>
      <c r="T170" s="165"/>
      <c r="AT170" s="160" t="s">
        <v>163</v>
      </c>
      <c r="AU170" s="160" t="s">
        <v>87</v>
      </c>
      <c r="AV170" s="13" t="s">
        <v>87</v>
      </c>
      <c r="AW170" s="13" t="s">
        <v>33</v>
      </c>
      <c r="AX170" s="13" t="s">
        <v>85</v>
      </c>
      <c r="AY170" s="160" t="s">
        <v>149</v>
      </c>
    </row>
    <row r="171" spans="2:65" s="1" customFormat="1" ht="21.75" customHeight="1">
      <c r="B171" s="32"/>
      <c r="C171" s="136" t="s">
        <v>228</v>
      </c>
      <c r="D171" s="136" t="s">
        <v>155</v>
      </c>
      <c r="E171" s="137" t="s">
        <v>325</v>
      </c>
      <c r="F171" s="138" t="s">
        <v>326</v>
      </c>
      <c r="G171" s="139" t="s">
        <v>327</v>
      </c>
      <c r="H171" s="140">
        <v>1642.48</v>
      </c>
      <c r="I171" s="141"/>
      <c r="J171" s="142">
        <f>ROUND(I171*H171,2)</f>
        <v>0</v>
      </c>
      <c r="K171" s="138" t="s">
        <v>159</v>
      </c>
      <c r="L171" s="32"/>
      <c r="M171" s="143" t="s">
        <v>1</v>
      </c>
      <c r="N171" s="144" t="s">
        <v>42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148</v>
      </c>
      <c r="AT171" s="147" t="s">
        <v>155</v>
      </c>
      <c r="AU171" s="147" t="s">
        <v>87</v>
      </c>
      <c r="AY171" s="17" t="s">
        <v>149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85</v>
      </c>
      <c r="BK171" s="148">
        <f>ROUND(I171*H171,2)</f>
        <v>0</v>
      </c>
      <c r="BL171" s="17" t="s">
        <v>148</v>
      </c>
      <c r="BM171" s="147" t="s">
        <v>328</v>
      </c>
    </row>
    <row r="172" spans="2:65" s="1" customFormat="1" ht="10.199999999999999">
      <c r="B172" s="32"/>
      <c r="D172" s="149" t="s">
        <v>162</v>
      </c>
      <c r="F172" s="150" t="s">
        <v>329</v>
      </c>
      <c r="I172" s="151"/>
      <c r="L172" s="32"/>
      <c r="M172" s="152"/>
      <c r="T172" s="56"/>
      <c r="AT172" s="17" t="s">
        <v>162</v>
      </c>
      <c r="AU172" s="17" t="s">
        <v>87</v>
      </c>
    </row>
    <row r="173" spans="2:65" s="13" customFormat="1" ht="10.199999999999999">
      <c r="B173" s="159"/>
      <c r="D173" s="149" t="s">
        <v>163</v>
      </c>
      <c r="E173" s="160" t="s">
        <v>1</v>
      </c>
      <c r="F173" s="161" t="s">
        <v>330</v>
      </c>
      <c r="H173" s="162">
        <v>827.72</v>
      </c>
      <c r="I173" s="163"/>
      <c r="L173" s="159"/>
      <c r="M173" s="164"/>
      <c r="T173" s="165"/>
      <c r="AT173" s="160" t="s">
        <v>163</v>
      </c>
      <c r="AU173" s="160" t="s">
        <v>87</v>
      </c>
      <c r="AV173" s="13" t="s">
        <v>87</v>
      </c>
      <c r="AW173" s="13" t="s">
        <v>33</v>
      </c>
      <c r="AX173" s="13" t="s">
        <v>77</v>
      </c>
      <c r="AY173" s="160" t="s">
        <v>149</v>
      </c>
    </row>
    <row r="174" spans="2:65" s="13" customFormat="1" ht="10.199999999999999">
      <c r="B174" s="159"/>
      <c r="D174" s="149" t="s">
        <v>163</v>
      </c>
      <c r="E174" s="160" t="s">
        <v>1</v>
      </c>
      <c r="F174" s="161" t="s">
        <v>331</v>
      </c>
      <c r="H174" s="162">
        <v>814.76</v>
      </c>
      <c r="I174" s="163"/>
      <c r="L174" s="159"/>
      <c r="M174" s="164"/>
      <c r="T174" s="165"/>
      <c r="AT174" s="160" t="s">
        <v>163</v>
      </c>
      <c r="AU174" s="160" t="s">
        <v>87</v>
      </c>
      <c r="AV174" s="13" t="s">
        <v>87</v>
      </c>
      <c r="AW174" s="13" t="s">
        <v>33</v>
      </c>
      <c r="AX174" s="13" t="s">
        <v>77</v>
      </c>
      <c r="AY174" s="160" t="s">
        <v>149</v>
      </c>
    </row>
    <row r="175" spans="2:65" s="14" customFormat="1" ht="10.199999999999999">
      <c r="B175" s="169"/>
      <c r="D175" s="149" t="s">
        <v>163</v>
      </c>
      <c r="E175" s="170" t="s">
        <v>1</v>
      </c>
      <c r="F175" s="171" t="s">
        <v>271</v>
      </c>
      <c r="H175" s="172">
        <v>1642.48</v>
      </c>
      <c r="I175" s="173"/>
      <c r="L175" s="169"/>
      <c r="M175" s="174"/>
      <c r="T175" s="175"/>
      <c r="AT175" s="170" t="s">
        <v>163</v>
      </c>
      <c r="AU175" s="170" t="s">
        <v>87</v>
      </c>
      <c r="AV175" s="14" t="s">
        <v>148</v>
      </c>
      <c r="AW175" s="14" t="s">
        <v>33</v>
      </c>
      <c r="AX175" s="14" t="s">
        <v>85</v>
      </c>
      <c r="AY175" s="170" t="s">
        <v>149</v>
      </c>
    </row>
    <row r="176" spans="2:65" s="1" customFormat="1" ht="16.5" customHeight="1">
      <c r="B176" s="32"/>
      <c r="C176" s="136" t="s">
        <v>235</v>
      </c>
      <c r="D176" s="136" t="s">
        <v>155</v>
      </c>
      <c r="E176" s="137" t="s">
        <v>332</v>
      </c>
      <c r="F176" s="138" t="s">
        <v>333</v>
      </c>
      <c r="G176" s="139" t="s">
        <v>327</v>
      </c>
      <c r="H176" s="140">
        <v>821.24</v>
      </c>
      <c r="I176" s="141"/>
      <c r="J176" s="142">
        <f>ROUND(I176*H176,2)</f>
        <v>0</v>
      </c>
      <c r="K176" s="138" t="s">
        <v>159</v>
      </c>
      <c r="L176" s="32"/>
      <c r="M176" s="143" t="s">
        <v>1</v>
      </c>
      <c r="N176" s="144" t="s">
        <v>42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148</v>
      </c>
      <c r="AT176" s="147" t="s">
        <v>155</v>
      </c>
      <c r="AU176" s="147" t="s">
        <v>87</v>
      </c>
      <c r="AY176" s="17" t="s">
        <v>149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85</v>
      </c>
      <c r="BK176" s="148">
        <f>ROUND(I176*H176,2)</f>
        <v>0</v>
      </c>
      <c r="BL176" s="17" t="s">
        <v>148</v>
      </c>
      <c r="BM176" s="147" t="s">
        <v>334</v>
      </c>
    </row>
    <row r="177" spans="2:65" s="1" customFormat="1" ht="10.199999999999999">
      <c r="B177" s="32"/>
      <c r="D177" s="149" t="s">
        <v>162</v>
      </c>
      <c r="F177" s="150" t="s">
        <v>335</v>
      </c>
      <c r="I177" s="151"/>
      <c r="L177" s="32"/>
      <c r="M177" s="152"/>
      <c r="T177" s="56"/>
      <c r="AT177" s="17" t="s">
        <v>162</v>
      </c>
      <c r="AU177" s="17" t="s">
        <v>87</v>
      </c>
    </row>
    <row r="178" spans="2:65" s="13" customFormat="1" ht="10.199999999999999">
      <c r="B178" s="159"/>
      <c r="D178" s="149" t="s">
        <v>163</v>
      </c>
      <c r="E178" s="160" t="s">
        <v>1</v>
      </c>
      <c r="F178" s="161" t="s">
        <v>336</v>
      </c>
      <c r="H178" s="162">
        <v>821.24</v>
      </c>
      <c r="I178" s="163"/>
      <c r="L178" s="159"/>
      <c r="M178" s="164"/>
      <c r="T178" s="165"/>
      <c r="AT178" s="160" t="s">
        <v>163</v>
      </c>
      <c r="AU178" s="160" t="s">
        <v>87</v>
      </c>
      <c r="AV178" s="13" t="s">
        <v>87</v>
      </c>
      <c r="AW178" s="13" t="s">
        <v>33</v>
      </c>
      <c r="AX178" s="13" t="s">
        <v>85</v>
      </c>
      <c r="AY178" s="160" t="s">
        <v>149</v>
      </c>
    </row>
    <row r="179" spans="2:65" s="1" customFormat="1" ht="21.75" customHeight="1">
      <c r="B179" s="32"/>
      <c r="C179" s="136" t="s">
        <v>242</v>
      </c>
      <c r="D179" s="136" t="s">
        <v>155</v>
      </c>
      <c r="E179" s="137" t="s">
        <v>337</v>
      </c>
      <c r="F179" s="138" t="s">
        <v>338</v>
      </c>
      <c r="G179" s="139" t="s">
        <v>327</v>
      </c>
      <c r="H179" s="140">
        <v>123.75</v>
      </c>
      <c r="I179" s="141"/>
      <c r="J179" s="142">
        <f>ROUND(I179*H179,2)</f>
        <v>0</v>
      </c>
      <c r="K179" s="138" t="s">
        <v>159</v>
      </c>
      <c r="L179" s="32"/>
      <c r="M179" s="143" t="s">
        <v>1</v>
      </c>
      <c r="N179" s="144" t="s">
        <v>42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148</v>
      </c>
      <c r="AT179" s="147" t="s">
        <v>155</v>
      </c>
      <c r="AU179" s="147" t="s">
        <v>87</v>
      </c>
      <c r="AY179" s="17" t="s">
        <v>149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85</v>
      </c>
      <c r="BK179" s="148">
        <f>ROUND(I179*H179,2)</f>
        <v>0</v>
      </c>
      <c r="BL179" s="17" t="s">
        <v>148</v>
      </c>
      <c r="BM179" s="147" t="s">
        <v>339</v>
      </c>
    </row>
    <row r="180" spans="2:65" s="1" customFormat="1" ht="19.2">
      <c r="B180" s="32"/>
      <c r="D180" s="149" t="s">
        <v>162</v>
      </c>
      <c r="F180" s="150" t="s">
        <v>340</v>
      </c>
      <c r="I180" s="151"/>
      <c r="L180" s="32"/>
      <c r="M180" s="152"/>
      <c r="T180" s="56"/>
      <c r="AT180" s="17" t="s">
        <v>162</v>
      </c>
      <c r="AU180" s="17" t="s">
        <v>87</v>
      </c>
    </row>
    <row r="181" spans="2:65" s="13" customFormat="1" ht="10.199999999999999">
      <c r="B181" s="159"/>
      <c r="D181" s="149" t="s">
        <v>163</v>
      </c>
      <c r="E181" s="160" t="s">
        <v>1</v>
      </c>
      <c r="F181" s="161" t="s">
        <v>341</v>
      </c>
      <c r="H181" s="162">
        <v>99.5</v>
      </c>
      <c r="I181" s="163"/>
      <c r="L181" s="159"/>
      <c r="M181" s="164"/>
      <c r="T181" s="165"/>
      <c r="AT181" s="160" t="s">
        <v>163</v>
      </c>
      <c r="AU181" s="160" t="s">
        <v>87</v>
      </c>
      <c r="AV181" s="13" t="s">
        <v>87</v>
      </c>
      <c r="AW181" s="13" t="s">
        <v>33</v>
      </c>
      <c r="AX181" s="13" t="s">
        <v>77</v>
      </c>
      <c r="AY181" s="160" t="s">
        <v>149</v>
      </c>
    </row>
    <row r="182" spans="2:65" s="13" customFormat="1" ht="10.199999999999999">
      <c r="B182" s="159"/>
      <c r="D182" s="149" t="s">
        <v>163</v>
      </c>
      <c r="E182" s="160" t="s">
        <v>1</v>
      </c>
      <c r="F182" s="161" t="s">
        <v>342</v>
      </c>
      <c r="H182" s="162">
        <v>24.25</v>
      </c>
      <c r="I182" s="163"/>
      <c r="L182" s="159"/>
      <c r="M182" s="164"/>
      <c r="T182" s="165"/>
      <c r="AT182" s="160" t="s">
        <v>163</v>
      </c>
      <c r="AU182" s="160" t="s">
        <v>87</v>
      </c>
      <c r="AV182" s="13" t="s">
        <v>87</v>
      </c>
      <c r="AW182" s="13" t="s">
        <v>33</v>
      </c>
      <c r="AX182" s="13" t="s">
        <v>77</v>
      </c>
      <c r="AY182" s="160" t="s">
        <v>149</v>
      </c>
    </row>
    <row r="183" spans="2:65" s="14" customFormat="1" ht="10.199999999999999">
      <c r="B183" s="169"/>
      <c r="D183" s="149" t="s">
        <v>163</v>
      </c>
      <c r="E183" s="170" t="s">
        <v>1</v>
      </c>
      <c r="F183" s="171" t="s">
        <v>271</v>
      </c>
      <c r="H183" s="172">
        <v>123.75</v>
      </c>
      <c r="I183" s="173"/>
      <c r="L183" s="169"/>
      <c r="M183" s="174"/>
      <c r="T183" s="175"/>
      <c r="AT183" s="170" t="s">
        <v>163</v>
      </c>
      <c r="AU183" s="170" t="s">
        <v>87</v>
      </c>
      <c r="AV183" s="14" t="s">
        <v>148</v>
      </c>
      <c r="AW183" s="14" t="s">
        <v>33</v>
      </c>
      <c r="AX183" s="14" t="s">
        <v>85</v>
      </c>
      <c r="AY183" s="170" t="s">
        <v>149</v>
      </c>
    </row>
    <row r="184" spans="2:65" s="1" customFormat="1" ht="21.75" customHeight="1">
      <c r="B184" s="32"/>
      <c r="C184" s="136" t="s">
        <v>8</v>
      </c>
      <c r="D184" s="136" t="s">
        <v>155</v>
      </c>
      <c r="E184" s="137" t="s">
        <v>343</v>
      </c>
      <c r="F184" s="138" t="s">
        <v>344</v>
      </c>
      <c r="G184" s="139" t="s">
        <v>327</v>
      </c>
      <c r="H184" s="140">
        <v>70.965000000000003</v>
      </c>
      <c r="I184" s="141"/>
      <c r="J184" s="142">
        <f>ROUND(I184*H184,2)</f>
        <v>0</v>
      </c>
      <c r="K184" s="138" t="s">
        <v>159</v>
      </c>
      <c r="L184" s="32"/>
      <c r="M184" s="143" t="s">
        <v>1</v>
      </c>
      <c r="N184" s="144" t="s">
        <v>42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148</v>
      </c>
      <c r="AT184" s="147" t="s">
        <v>155</v>
      </c>
      <c r="AU184" s="147" t="s">
        <v>87</v>
      </c>
      <c r="AY184" s="17" t="s">
        <v>149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85</v>
      </c>
      <c r="BK184" s="148">
        <f>ROUND(I184*H184,2)</f>
        <v>0</v>
      </c>
      <c r="BL184" s="17" t="s">
        <v>148</v>
      </c>
      <c r="BM184" s="147" t="s">
        <v>345</v>
      </c>
    </row>
    <row r="185" spans="2:65" s="1" customFormat="1" ht="19.2">
      <c r="B185" s="32"/>
      <c r="D185" s="149" t="s">
        <v>162</v>
      </c>
      <c r="F185" s="150" t="s">
        <v>346</v>
      </c>
      <c r="I185" s="151"/>
      <c r="L185" s="32"/>
      <c r="M185" s="152"/>
      <c r="T185" s="56"/>
      <c r="AT185" s="17" t="s">
        <v>162</v>
      </c>
      <c r="AU185" s="17" t="s">
        <v>87</v>
      </c>
    </row>
    <row r="186" spans="2:65" s="12" customFormat="1" ht="10.199999999999999">
      <c r="B186" s="153"/>
      <c r="D186" s="149" t="s">
        <v>163</v>
      </c>
      <c r="E186" s="154" t="s">
        <v>1</v>
      </c>
      <c r="F186" s="155" t="s">
        <v>347</v>
      </c>
      <c r="H186" s="154" t="s">
        <v>1</v>
      </c>
      <c r="I186" s="156"/>
      <c r="L186" s="153"/>
      <c r="M186" s="157"/>
      <c r="T186" s="158"/>
      <c r="AT186" s="154" t="s">
        <v>163</v>
      </c>
      <c r="AU186" s="154" t="s">
        <v>87</v>
      </c>
      <c r="AV186" s="12" t="s">
        <v>85</v>
      </c>
      <c r="AW186" s="12" t="s">
        <v>33</v>
      </c>
      <c r="AX186" s="12" t="s">
        <v>77</v>
      </c>
      <c r="AY186" s="154" t="s">
        <v>149</v>
      </c>
    </row>
    <row r="187" spans="2:65" s="13" customFormat="1" ht="10.199999999999999">
      <c r="B187" s="159"/>
      <c r="D187" s="149" t="s">
        <v>163</v>
      </c>
      <c r="E187" s="160" t="s">
        <v>1</v>
      </c>
      <c r="F187" s="161" t="s">
        <v>348</v>
      </c>
      <c r="H187" s="162">
        <v>70.965000000000003</v>
      </c>
      <c r="I187" s="163"/>
      <c r="L187" s="159"/>
      <c r="M187" s="164"/>
      <c r="T187" s="165"/>
      <c r="AT187" s="160" t="s">
        <v>163</v>
      </c>
      <c r="AU187" s="160" t="s">
        <v>87</v>
      </c>
      <c r="AV187" s="13" t="s">
        <v>87</v>
      </c>
      <c r="AW187" s="13" t="s">
        <v>33</v>
      </c>
      <c r="AX187" s="13" t="s">
        <v>85</v>
      </c>
      <c r="AY187" s="160" t="s">
        <v>149</v>
      </c>
    </row>
    <row r="188" spans="2:65" s="1" customFormat="1" ht="16.5" customHeight="1">
      <c r="B188" s="32"/>
      <c r="C188" s="136" t="s">
        <v>349</v>
      </c>
      <c r="D188" s="136" t="s">
        <v>155</v>
      </c>
      <c r="E188" s="137" t="s">
        <v>350</v>
      </c>
      <c r="F188" s="138" t="s">
        <v>351</v>
      </c>
      <c r="G188" s="139" t="s">
        <v>327</v>
      </c>
      <c r="H188" s="140">
        <v>25.032</v>
      </c>
      <c r="I188" s="141"/>
      <c r="J188" s="142">
        <f>ROUND(I188*H188,2)</f>
        <v>0</v>
      </c>
      <c r="K188" s="138" t="s">
        <v>159</v>
      </c>
      <c r="L188" s="32"/>
      <c r="M188" s="143" t="s">
        <v>1</v>
      </c>
      <c r="N188" s="144" t="s">
        <v>42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148</v>
      </c>
      <c r="AT188" s="147" t="s">
        <v>155</v>
      </c>
      <c r="AU188" s="147" t="s">
        <v>87</v>
      </c>
      <c r="AY188" s="17" t="s">
        <v>149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85</v>
      </c>
      <c r="BK188" s="148">
        <f>ROUND(I188*H188,2)</f>
        <v>0</v>
      </c>
      <c r="BL188" s="17" t="s">
        <v>148</v>
      </c>
      <c r="BM188" s="147" t="s">
        <v>352</v>
      </c>
    </row>
    <row r="189" spans="2:65" s="1" customFormat="1" ht="10.199999999999999">
      <c r="B189" s="32"/>
      <c r="D189" s="149" t="s">
        <v>162</v>
      </c>
      <c r="F189" s="150" t="s">
        <v>353</v>
      </c>
      <c r="I189" s="151"/>
      <c r="L189" s="32"/>
      <c r="M189" s="152"/>
      <c r="T189" s="56"/>
      <c r="AT189" s="17" t="s">
        <v>162</v>
      </c>
      <c r="AU189" s="17" t="s">
        <v>87</v>
      </c>
    </row>
    <row r="190" spans="2:65" s="13" customFormat="1" ht="10.199999999999999">
      <c r="B190" s="159"/>
      <c r="D190" s="149" t="s">
        <v>163</v>
      </c>
      <c r="E190" s="160" t="s">
        <v>1</v>
      </c>
      <c r="F190" s="161" t="s">
        <v>354</v>
      </c>
      <c r="H190" s="162">
        <v>19.152000000000001</v>
      </c>
      <c r="I190" s="163"/>
      <c r="L190" s="159"/>
      <c r="M190" s="164"/>
      <c r="T190" s="165"/>
      <c r="AT190" s="160" t="s">
        <v>163</v>
      </c>
      <c r="AU190" s="160" t="s">
        <v>87</v>
      </c>
      <c r="AV190" s="13" t="s">
        <v>87</v>
      </c>
      <c r="AW190" s="13" t="s">
        <v>33</v>
      </c>
      <c r="AX190" s="13" t="s">
        <v>77</v>
      </c>
      <c r="AY190" s="160" t="s">
        <v>149</v>
      </c>
    </row>
    <row r="191" spans="2:65" s="13" customFormat="1" ht="10.199999999999999">
      <c r="B191" s="159"/>
      <c r="D191" s="149" t="s">
        <v>163</v>
      </c>
      <c r="E191" s="160" t="s">
        <v>1</v>
      </c>
      <c r="F191" s="161" t="s">
        <v>355</v>
      </c>
      <c r="H191" s="162">
        <v>5.88</v>
      </c>
      <c r="I191" s="163"/>
      <c r="L191" s="159"/>
      <c r="M191" s="164"/>
      <c r="T191" s="165"/>
      <c r="AT191" s="160" t="s">
        <v>163</v>
      </c>
      <c r="AU191" s="160" t="s">
        <v>87</v>
      </c>
      <c r="AV191" s="13" t="s">
        <v>87</v>
      </c>
      <c r="AW191" s="13" t="s">
        <v>33</v>
      </c>
      <c r="AX191" s="13" t="s">
        <v>77</v>
      </c>
      <c r="AY191" s="160" t="s">
        <v>149</v>
      </c>
    </row>
    <row r="192" spans="2:65" s="14" customFormat="1" ht="10.199999999999999">
      <c r="B192" s="169"/>
      <c r="D192" s="149" t="s">
        <v>163</v>
      </c>
      <c r="E192" s="170" t="s">
        <v>1</v>
      </c>
      <c r="F192" s="171" t="s">
        <v>271</v>
      </c>
      <c r="H192" s="172">
        <v>25.032</v>
      </c>
      <c r="I192" s="173"/>
      <c r="L192" s="169"/>
      <c r="M192" s="174"/>
      <c r="T192" s="175"/>
      <c r="AT192" s="170" t="s">
        <v>163</v>
      </c>
      <c r="AU192" s="170" t="s">
        <v>87</v>
      </c>
      <c r="AV192" s="14" t="s">
        <v>148</v>
      </c>
      <c r="AW192" s="14" t="s">
        <v>33</v>
      </c>
      <c r="AX192" s="14" t="s">
        <v>85</v>
      </c>
      <c r="AY192" s="170" t="s">
        <v>149</v>
      </c>
    </row>
    <row r="193" spans="2:65" s="1" customFormat="1" ht="16.5" customHeight="1">
      <c r="B193" s="32"/>
      <c r="C193" s="136" t="s">
        <v>356</v>
      </c>
      <c r="D193" s="136" t="s">
        <v>155</v>
      </c>
      <c r="E193" s="137" t="s">
        <v>357</v>
      </c>
      <c r="F193" s="138" t="s">
        <v>358</v>
      </c>
      <c r="G193" s="139" t="s">
        <v>261</v>
      </c>
      <c r="H193" s="140">
        <v>63.84</v>
      </c>
      <c r="I193" s="141"/>
      <c r="J193" s="142">
        <f>ROUND(I193*H193,2)</f>
        <v>0</v>
      </c>
      <c r="K193" s="138" t="s">
        <v>159</v>
      </c>
      <c r="L193" s="32"/>
      <c r="M193" s="143" t="s">
        <v>1</v>
      </c>
      <c r="N193" s="144" t="s">
        <v>42</v>
      </c>
      <c r="P193" s="145">
        <f>O193*H193</f>
        <v>0</v>
      </c>
      <c r="Q193" s="145">
        <v>8.4000000000000003E-4</v>
      </c>
      <c r="R193" s="145">
        <f>Q193*H193</f>
        <v>5.3625600000000002E-2</v>
      </c>
      <c r="S193" s="145">
        <v>0</v>
      </c>
      <c r="T193" s="146">
        <f>S193*H193</f>
        <v>0</v>
      </c>
      <c r="AR193" s="147" t="s">
        <v>148</v>
      </c>
      <c r="AT193" s="147" t="s">
        <v>155</v>
      </c>
      <c r="AU193" s="147" t="s">
        <v>87</v>
      </c>
      <c r="AY193" s="17" t="s">
        <v>149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85</v>
      </c>
      <c r="BK193" s="148">
        <f>ROUND(I193*H193,2)</f>
        <v>0</v>
      </c>
      <c r="BL193" s="17" t="s">
        <v>148</v>
      </c>
      <c r="BM193" s="147" t="s">
        <v>359</v>
      </c>
    </row>
    <row r="194" spans="2:65" s="1" customFormat="1" ht="10.199999999999999">
      <c r="B194" s="32"/>
      <c r="D194" s="149" t="s">
        <v>162</v>
      </c>
      <c r="F194" s="150" t="s">
        <v>360</v>
      </c>
      <c r="I194" s="151"/>
      <c r="L194" s="32"/>
      <c r="M194" s="152"/>
      <c r="T194" s="56"/>
      <c r="AT194" s="17" t="s">
        <v>162</v>
      </c>
      <c r="AU194" s="17" t="s">
        <v>87</v>
      </c>
    </row>
    <row r="195" spans="2:65" s="13" customFormat="1" ht="10.199999999999999">
      <c r="B195" s="159"/>
      <c r="D195" s="149" t="s">
        <v>163</v>
      </c>
      <c r="E195" s="160" t="s">
        <v>1</v>
      </c>
      <c r="F195" s="161" t="s">
        <v>361</v>
      </c>
      <c r="H195" s="162">
        <v>63.84</v>
      </c>
      <c r="I195" s="163"/>
      <c r="L195" s="159"/>
      <c r="M195" s="164"/>
      <c r="T195" s="165"/>
      <c r="AT195" s="160" t="s">
        <v>163</v>
      </c>
      <c r="AU195" s="160" t="s">
        <v>87</v>
      </c>
      <c r="AV195" s="13" t="s">
        <v>87</v>
      </c>
      <c r="AW195" s="13" t="s">
        <v>33</v>
      </c>
      <c r="AX195" s="13" t="s">
        <v>85</v>
      </c>
      <c r="AY195" s="160" t="s">
        <v>149</v>
      </c>
    </row>
    <row r="196" spans="2:65" s="1" customFormat="1" ht="16.5" customHeight="1">
      <c r="B196" s="32"/>
      <c r="C196" s="136" t="s">
        <v>362</v>
      </c>
      <c r="D196" s="136" t="s">
        <v>155</v>
      </c>
      <c r="E196" s="137" t="s">
        <v>363</v>
      </c>
      <c r="F196" s="138" t="s">
        <v>364</v>
      </c>
      <c r="G196" s="139" t="s">
        <v>261</v>
      </c>
      <c r="H196" s="140">
        <v>63.84</v>
      </c>
      <c r="I196" s="141"/>
      <c r="J196" s="142">
        <f>ROUND(I196*H196,2)</f>
        <v>0</v>
      </c>
      <c r="K196" s="138" t="s">
        <v>159</v>
      </c>
      <c r="L196" s="32"/>
      <c r="M196" s="143" t="s">
        <v>1</v>
      </c>
      <c r="N196" s="144" t="s">
        <v>42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AR196" s="147" t="s">
        <v>148</v>
      </c>
      <c r="AT196" s="147" t="s">
        <v>155</v>
      </c>
      <c r="AU196" s="147" t="s">
        <v>87</v>
      </c>
      <c r="AY196" s="17" t="s">
        <v>149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85</v>
      </c>
      <c r="BK196" s="148">
        <f>ROUND(I196*H196,2)</f>
        <v>0</v>
      </c>
      <c r="BL196" s="17" t="s">
        <v>148</v>
      </c>
      <c r="BM196" s="147" t="s">
        <v>365</v>
      </c>
    </row>
    <row r="197" spans="2:65" s="1" customFormat="1" ht="19.2">
      <c r="B197" s="32"/>
      <c r="D197" s="149" t="s">
        <v>162</v>
      </c>
      <c r="F197" s="150" t="s">
        <v>366</v>
      </c>
      <c r="I197" s="151"/>
      <c r="L197" s="32"/>
      <c r="M197" s="152"/>
      <c r="T197" s="56"/>
      <c r="AT197" s="17" t="s">
        <v>162</v>
      </c>
      <c r="AU197" s="17" t="s">
        <v>87</v>
      </c>
    </row>
    <row r="198" spans="2:65" s="13" customFormat="1" ht="10.199999999999999">
      <c r="B198" s="159"/>
      <c r="D198" s="149" t="s">
        <v>163</v>
      </c>
      <c r="E198" s="160" t="s">
        <v>1</v>
      </c>
      <c r="F198" s="161" t="s">
        <v>367</v>
      </c>
      <c r="H198" s="162">
        <v>63.84</v>
      </c>
      <c r="I198" s="163"/>
      <c r="L198" s="159"/>
      <c r="M198" s="164"/>
      <c r="T198" s="165"/>
      <c r="AT198" s="160" t="s">
        <v>163</v>
      </c>
      <c r="AU198" s="160" t="s">
        <v>87</v>
      </c>
      <c r="AV198" s="13" t="s">
        <v>87</v>
      </c>
      <c r="AW198" s="13" t="s">
        <v>33</v>
      </c>
      <c r="AX198" s="13" t="s">
        <v>85</v>
      </c>
      <c r="AY198" s="160" t="s">
        <v>149</v>
      </c>
    </row>
    <row r="199" spans="2:65" s="1" customFormat="1" ht="21.75" customHeight="1">
      <c r="B199" s="32"/>
      <c r="C199" s="136" t="s">
        <v>368</v>
      </c>
      <c r="D199" s="136" t="s">
        <v>155</v>
      </c>
      <c r="E199" s="137" t="s">
        <v>369</v>
      </c>
      <c r="F199" s="138" t="s">
        <v>370</v>
      </c>
      <c r="G199" s="139" t="s">
        <v>327</v>
      </c>
      <c r="H199" s="140">
        <v>265.99900000000002</v>
      </c>
      <c r="I199" s="141"/>
      <c r="J199" s="142">
        <f>ROUND(I199*H199,2)</f>
        <v>0</v>
      </c>
      <c r="K199" s="138" t="s">
        <v>159</v>
      </c>
      <c r="L199" s="32"/>
      <c r="M199" s="143" t="s">
        <v>1</v>
      </c>
      <c r="N199" s="144" t="s">
        <v>42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148</v>
      </c>
      <c r="AT199" s="147" t="s">
        <v>155</v>
      </c>
      <c r="AU199" s="147" t="s">
        <v>87</v>
      </c>
      <c r="AY199" s="17" t="s">
        <v>149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85</v>
      </c>
      <c r="BK199" s="148">
        <f>ROUND(I199*H199,2)</f>
        <v>0</v>
      </c>
      <c r="BL199" s="17" t="s">
        <v>148</v>
      </c>
      <c r="BM199" s="147" t="s">
        <v>371</v>
      </c>
    </row>
    <row r="200" spans="2:65" s="1" customFormat="1" ht="19.2">
      <c r="B200" s="32"/>
      <c r="D200" s="149" t="s">
        <v>162</v>
      </c>
      <c r="F200" s="150" t="s">
        <v>372</v>
      </c>
      <c r="I200" s="151"/>
      <c r="L200" s="32"/>
      <c r="M200" s="152"/>
      <c r="T200" s="56"/>
      <c r="AT200" s="17" t="s">
        <v>162</v>
      </c>
      <c r="AU200" s="17" t="s">
        <v>87</v>
      </c>
    </row>
    <row r="201" spans="2:65" s="12" customFormat="1" ht="10.199999999999999">
      <c r="B201" s="153"/>
      <c r="D201" s="149" t="s">
        <v>163</v>
      </c>
      <c r="E201" s="154" t="s">
        <v>1</v>
      </c>
      <c r="F201" s="155" t="s">
        <v>373</v>
      </c>
      <c r="H201" s="154" t="s">
        <v>1</v>
      </c>
      <c r="I201" s="156"/>
      <c r="L201" s="153"/>
      <c r="M201" s="157"/>
      <c r="T201" s="158"/>
      <c r="AT201" s="154" t="s">
        <v>163</v>
      </c>
      <c r="AU201" s="154" t="s">
        <v>87</v>
      </c>
      <c r="AV201" s="12" t="s">
        <v>85</v>
      </c>
      <c r="AW201" s="12" t="s">
        <v>33</v>
      </c>
      <c r="AX201" s="12" t="s">
        <v>77</v>
      </c>
      <c r="AY201" s="154" t="s">
        <v>149</v>
      </c>
    </row>
    <row r="202" spans="2:65" s="13" customFormat="1" ht="10.199999999999999">
      <c r="B202" s="159"/>
      <c r="D202" s="149" t="s">
        <v>163</v>
      </c>
      <c r="E202" s="160" t="s">
        <v>1</v>
      </c>
      <c r="F202" s="161" t="s">
        <v>374</v>
      </c>
      <c r="H202" s="162">
        <v>265.99900000000002</v>
      </c>
      <c r="I202" s="163"/>
      <c r="L202" s="159"/>
      <c r="M202" s="164"/>
      <c r="T202" s="165"/>
      <c r="AT202" s="160" t="s">
        <v>163</v>
      </c>
      <c r="AU202" s="160" t="s">
        <v>87</v>
      </c>
      <c r="AV202" s="13" t="s">
        <v>87</v>
      </c>
      <c r="AW202" s="13" t="s">
        <v>33</v>
      </c>
      <c r="AX202" s="13" t="s">
        <v>85</v>
      </c>
      <c r="AY202" s="160" t="s">
        <v>149</v>
      </c>
    </row>
    <row r="203" spans="2:65" s="1" customFormat="1" ht="21.75" customHeight="1">
      <c r="B203" s="32"/>
      <c r="C203" s="136" t="s">
        <v>375</v>
      </c>
      <c r="D203" s="136" t="s">
        <v>155</v>
      </c>
      <c r="E203" s="137" t="s">
        <v>376</v>
      </c>
      <c r="F203" s="138" t="s">
        <v>377</v>
      </c>
      <c r="G203" s="139" t="s">
        <v>327</v>
      </c>
      <c r="H203" s="140">
        <v>1732.825</v>
      </c>
      <c r="I203" s="141"/>
      <c r="J203" s="142">
        <f>ROUND(I203*H203,2)</f>
        <v>0</v>
      </c>
      <c r="K203" s="138" t="s">
        <v>159</v>
      </c>
      <c r="L203" s="32"/>
      <c r="M203" s="143" t="s">
        <v>1</v>
      </c>
      <c r="N203" s="144" t="s">
        <v>42</v>
      </c>
      <c r="P203" s="145">
        <f>O203*H203</f>
        <v>0</v>
      </c>
      <c r="Q203" s="145">
        <v>0</v>
      </c>
      <c r="R203" s="145">
        <f>Q203*H203</f>
        <v>0</v>
      </c>
      <c r="S203" s="145">
        <v>0</v>
      </c>
      <c r="T203" s="146">
        <f>S203*H203</f>
        <v>0</v>
      </c>
      <c r="AR203" s="147" t="s">
        <v>148</v>
      </c>
      <c r="AT203" s="147" t="s">
        <v>155</v>
      </c>
      <c r="AU203" s="147" t="s">
        <v>87</v>
      </c>
      <c r="AY203" s="17" t="s">
        <v>149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85</v>
      </c>
      <c r="BK203" s="148">
        <f>ROUND(I203*H203,2)</f>
        <v>0</v>
      </c>
      <c r="BL203" s="17" t="s">
        <v>148</v>
      </c>
      <c r="BM203" s="147" t="s">
        <v>378</v>
      </c>
    </row>
    <row r="204" spans="2:65" s="1" customFormat="1" ht="19.2">
      <c r="B204" s="32"/>
      <c r="D204" s="149" t="s">
        <v>162</v>
      </c>
      <c r="F204" s="150" t="s">
        <v>379</v>
      </c>
      <c r="I204" s="151"/>
      <c r="L204" s="32"/>
      <c r="M204" s="152"/>
      <c r="T204" s="56"/>
      <c r="AT204" s="17" t="s">
        <v>162</v>
      </c>
      <c r="AU204" s="17" t="s">
        <v>87</v>
      </c>
    </row>
    <row r="205" spans="2:65" s="12" customFormat="1" ht="10.199999999999999">
      <c r="B205" s="153"/>
      <c r="D205" s="149" t="s">
        <v>163</v>
      </c>
      <c r="E205" s="154" t="s">
        <v>1</v>
      </c>
      <c r="F205" s="155" t="s">
        <v>380</v>
      </c>
      <c r="H205" s="154" t="s">
        <v>1</v>
      </c>
      <c r="I205" s="156"/>
      <c r="L205" s="153"/>
      <c r="M205" s="157"/>
      <c r="T205" s="158"/>
      <c r="AT205" s="154" t="s">
        <v>163</v>
      </c>
      <c r="AU205" s="154" t="s">
        <v>87</v>
      </c>
      <c r="AV205" s="12" t="s">
        <v>85</v>
      </c>
      <c r="AW205" s="12" t="s">
        <v>33</v>
      </c>
      <c r="AX205" s="12" t="s">
        <v>77</v>
      </c>
      <c r="AY205" s="154" t="s">
        <v>149</v>
      </c>
    </row>
    <row r="206" spans="2:65" s="12" customFormat="1" ht="10.199999999999999">
      <c r="B206" s="153"/>
      <c r="D206" s="149" t="s">
        <v>163</v>
      </c>
      <c r="E206" s="154" t="s">
        <v>1</v>
      </c>
      <c r="F206" s="155" t="s">
        <v>381</v>
      </c>
      <c r="H206" s="154" t="s">
        <v>1</v>
      </c>
      <c r="I206" s="156"/>
      <c r="L206" s="153"/>
      <c r="M206" s="157"/>
      <c r="T206" s="158"/>
      <c r="AT206" s="154" t="s">
        <v>163</v>
      </c>
      <c r="AU206" s="154" t="s">
        <v>87</v>
      </c>
      <c r="AV206" s="12" t="s">
        <v>85</v>
      </c>
      <c r="AW206" s="12" t="s">
        <v>33</v>
      </c>
      <c r="AX206" s="12" t="s">
        <v>77</v>
      </c>
      <c r="AY206" s="154" t="s">
        <v>149</v>
      </c>
    </row>
    <row r="207" spans="2:65" s="13" customFormat="1" ht="10.199999999999999">
      <c r="B207" s="159"/>
      <c r="D207" s="149" t="s">
        <v>163</v>
      </c>
      <c r="E207" s="160" t="s">
        <v>1</v>
      </c>
      <c r="F207" s="161" t="s">
        <v>382</v>
      </c>
      <c r="H207" s="162">
        <v>1642.48</v>
      </c>
      <c r="I207" s="163"/>
      <c r="L207" s="159"/>
      <c r="M207" s="164"/>
      <c r="T207" s="165"/>
      <c r="AT207" s="160" t="s">
        <v>163</v>
      </c>
      <c r="AU207" s="160" t="s">
        <v>87</v>
      </c>
      <c r="AV207" s="13" t="s">
        <v>87</v>
      </c>
      <c r="AW207" s="13" t="s">
        <v>33</v>
      </c>
      <c r="AX207" s="13" t="s">
        <v>77</v>
      </c>
      <c r="AY207" s="160" t="s">
        <v>149</v>
      </c>
    </row>
    <row r="208" spans="2:65" s="13" customFormat="1" ht="10.199999999999999">
      <c r="B208" s="159"/>
      <c r="D208" s="149" t="s">
        <v>163</v>
      </c>
      <c r="E208" s="160" t="s">
        <v>1</v>
      </c>
      <c r="F208" s="161" t="s">
        <v>383</v>
      </c>
      <c r="H208" s="162">
        <v>194.715</v>
      </c>
      <c r="I208" s="163"/>
      <c r="L208" s="159"/>
      <c r="M208" s="164"/>
      <c r="T208" s="165"/>
      <c r="AT208" s="160" t="s">
        <v>163</v>
      </c>
      <c r="AU208" s="160" t="s">
        <v>87</v>
      </c>
      <c r="AV208" s="13" t="s">
        <v>87</v>
      </c>
      <c r="AW208" s="13" t="s">
        <v>33</v>
      </c>
      <c r="AX208" s="13" t="s">
        <v>77</v>
      </c>
      <c r="AY208" s="160" t="s">
        <v>149</v>
      </c>
    </row>
    <row r="209" spans="2:65" s="13" customFormat="1" ht="10.199999999999999">
      <c r="B209" s="159"/>
      <c r="D209" s="149" t="s">
        <v>163</v>
      </c>
      <c r="E209" s="160" t="s">
        <v>1</v>
      </c>
      <c r="F209" s="161" t="s">
        <v>384</v>
      </c>
      <c r="H209" s="162">
        <v>25.032</v>
      </c>
      <c r="I209" s="163"/>
      <c r="L209" s="159"/>
      <c r="M209" s="164"/>
      <c r="T209" s="165"/>
      <c r="AT209" s="160" t="s">
        <v>163</v>
      </c>
      <c r="AU209" s="160" t="s">
        <v>87</v>
      </c>
      <c r="AV209" s="13" t="s">
        <v>87</v>
      </c>
      <c r="AW209" s="13" t="s">
        <v>33</v>
      </c>
      <c r="AX209" s="13" t="s">
        <v>77</v>
      </c>
      <c r="AY209" s="160" t="s">
        <v>149</v>
      </c>
    </row>
    <row r="210" spans="2:65" s="13" customFormat="1" ht="10.199999999999999">
      <c r="B210" s="159"/>
      <c r="D210" s="149" t="s">
        <v>163</v>
      </c>
      <c r="E210" s="160" t="s">
        <v>1</v>
      </c>
      <c r="F210" s="161" t="s">
        <v>385</v>
      </c>
      <c r="H210" s="162">
        <v>-68.471999999999994</v>
      </c>
      <c r="I210" s="163"/>
      <c r="L210" s="159"/>
      <c r="M210" s="164"/>
      <c r="T210" s="165"/>
      <c r="AT210" s="160" t="s">
        <v>163</v>
      </c>
      <c r="AU210" s="160" t="s">
        <v>87</v>
      </c>
      <c r="AV210" s="13" t="s">
        <v>87</v>
      </c>
      <c r="AW210" s="13" t="s">
        <v>33</v>
      </c>
      <c r="AX210" s="13" t="s">
        <v>77</v>
      </c>
      <c r="AY210" s="160" t="s">
        <v>149</v>
      </c>
    </row>
    <row r="211" spans="2:65" s="13" customFormat="1" ht="10.199999999999999">
      <c r="B211" s="159"/>
      <c r="D211" s="149" t="s">
        <v>163</v>
      </c>
      <c r="E211" s="160" t="s">
        <v>1</v>
      </c>
      <c r="F211" s="161" t="s">
        <v>386</v>
      </c>
      <c r="H211" s="162">
        <v>-60.93</v>
      </c>
      <c r="I211" s="163"/>
      <c r="L211" s="159"/>
      <c r="M211" s="164"/>
      <c r="T211" s="165"/>
      <c r="AT211" s="160" t="s">
        <v>163</v>
      </c>
      <c r="AU211" s="160" t="s">
        <v>87</v>
      </c>
      <c r="AV211" s="13" t="s">
        <v>87</v>
      </c>
      <c r="AW211" s="13" t="s">
        <v>33</v>
      </c>
      <c r="AX211" s="13" t="s">
        <v>77</v>
      </c>
      <c r="AY211" s="160" t="s">
        <v>149</v>
      </c>
    </row>
    <row r="212" spans="2:65" s="14" customFormat="1" ht="10.199999999999999">
      <c r="B212" s="169"/>
      <c r="D212" s="149" t="s">
        <v>163</v>
      </c>
      <c r="E212" s="170" t="s">
        <v>1</v>
      </c>
      <c r="F212" s="171" t="s">
        <v>271</v>
      </c>
      <c r="H212" s="172">
        <v>1732.825</v>
      </c>
      <c r="I212" s="173"/>
      <c r="L212" s="169"/>
      <c r="M212" s="174"/>
      <c r="T212" s="175"/>
      <c r="AT212" s="170" t="s">
        <v>163</v>
      </c>
      <c r="AU212" s="170" t="s">
        <v>87</v>
      </c>
      <c r="AV212" s="14" t="s">
        <v>148</v>
      </c>
      <c r="AW212" s="14" t="s">
        <v>33</v>
      </c>
      <c r="AX212" s="14" t="s">
        <v>85</v>
      </c>
      <c r="AY212" s="170" t="s">
        <v>149</v>
      </c>
    </row>
    <row r="213" spans="2:65" s="1" customFormat="1" ht="24.15" customHeight="1">
      <c r="B213" s="32"/>
      <c r="C213" s="136" t="s">
        <v>7</v>
      </c>
      <c r="D213" s="136" t="s">
        <v>155</v>
      </c>
      <c r="E213" s="137" t="s">
        <v>387</v>
      </c>
      <c r="F213" s="138" t="s">
        <v>388</v>
      </c>
      <c r="G213" s="139" t="s">
        <v>327</v>
      </c>
      <c r="H213" s="140">
        <v>19061.075000000001</v>
      </c>
      <c r="I213" s="141"/>
      <c r="J213" s="142">
        <f>ROUND(I213*H213,2)</f>
        <v>0</v>
      </c>
      <c r="K213" s="138" t="s">
        <v>159</v>
      </c>
      <c r="L213" s="32"/>
      <c r="M213" s="143" t="s">
        <v>1</v>
      </c>
      <c r="N213" s="144" t="s">
        <v>42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148</v>
      </c>
      <c r="AT213" s="147" t="s">
        <v>155</v>
      </c>
      <c r="AU213" s="147" t="s">
        <v>87</v>
      </c>
      <c r="AY213" s="17" t="s">
        <v>149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85</v>
      </c>
      <c r="BK213" s="148">
        <f>ROUND(I213*H213,2)</f>
        <v>0</v>
      </c>
      <c r="BL213" s="17" t="s">
        <v>148</v>
      </c>
      <c r="BM213" s="147" t="s">
        <v>389</v>
      </c>
    </row>
    <row r="214" spans="2:65" s="1" customFormat="1" ht="28.8">
      <c r="B214" s="32"/>
      <c r="D214" s="149" t="s">
        <v>162</v>
      </c>
      <c r="F214" s="150" t="s">
        <v>390</v>
      </c>
      <c r="I214" s="151"/>
      <c r="L214" s="32"/>
      <c r="M214" s="152"/>
      <c r="T214" s="56"/>
      <c r="AT214" s="17" t="s">
        <v>162</v>
      </c>
      <c r="AU214" s="17" t="s">
        <v>87</v>
      </c>
    </row>
    <row r="215" spans="2:65" s="12" customFormat="1" ht="10.199999999999999">
      <c r="B215" s="153"/>
      <c r="D215" s="149" t="s">
        <v>163</v>
      </c>
      <c r="E215" s="154" t="s">
        <v>1</v>
      </c>
      <c r="F215" s="155" t="s">
        <v>381</v>
      </c>
      <c r="H215" s="154" t="s">
        <v>1</v>
      </c>
      <c r="I215" s="156"/>
      <c r="L215" s="153"/>
      <c r="M215" s="157"/>
      <c r="T215" s="158"/>
      <c r="AT215" s="154" t="s">
        <v>163</v>
      </c>
      <c r="AU215" s="154" t="s">
        <v>87</v>
      </c>
      <c r="AV215" s="12" t="s">
        <v>85</v>
      </c>
      <c r="AW215" s="12" t="s">
        <v>33</v>
      </c>
      <c r="AX215" s="12" t="s">
        <v>77</v>
      </c>
      <c r="AY215" s="154" t="s">
        <v>149</v>
      </c>
    </row>
    <row r="216" spans="2:65" s="13" customFormat="1" ht="10.199999999999999">
      <c r="B216" s="159"/>
      <c r="D216" s="149" t="s">
        <v>163</v>
      </c>
      <c r="E216" s="160" t="s">
        <v>1</v>
      </c>
      <c r="F216" s="161" t="s">
        <v>391</v>
      </c>
      <c r="H216" s="162">
        <v>19061.075000000001</v>
      </c>
      <c r="I216" s="163"/>
      <c r="L216" s="159"/>
      <c r="M216" s="164"/>
      <c r="T216" s="165"/>
      <c r="AT216" s="160" t="s">
        <v>163</v>
      </c>
      <c r="AU216" s="160" t="s">
        <v>87</v>
      </c>
      <c r="AV216" s="13" t="s">
        <v>87</v>
      </c>
      <c r="AW216" s="13" t="s">
        <v>33</v>
      </c>
      <c r="AX216" s="13" t="s">
        <v>85</v>
      </c>
      <c r="AY216" s="160" t="s">
        <v>149</v>
      </c>
    </row>
    <row r="217" spans="2:65" s="1" customFormat="1" ht="16.5" customHeight="1">
      <c r="B217" s="32"/>
      <c r="C217" s="136" t="s">
        <v>392</v>
      </c>
      <c r="D217" s="136" t="s">
        <v>155</v>
      </c>
      <c r="E217" s="137" t="s">
        <v>393</v>
      </c>
      <c r="F217" s="138" t="s">
        <v>394</v>
      </c>
      <c r="G217" s="139" t="s">
        <v>395</v>
      </c>
      <c r="H217" s="140">
        <v>3119.085</v>
      </c>
      <c r="I217" s="141"/>
      <c r="J217" s="142">
        <f>ROUND(I217*H217,2)</f>
        <v>0</v>
      </c>
      <c r="K217" s="138" t="s">
        <v>159</v>
      </c>
      <c r="L217" s="32"/>
      <c r="M217" s="143" t="s">
        <v>1</v>
      </c>
      <c r="N217" s="144" t="s">
        <v>42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AR217" s="147" t="s">
        <v>148</v>
      </c>
      <c r="AT217" s="147" t="s">
        <v>155</v>
      </c>
      <c r="AU217" s="147" t="s">
        <v>87</v>
      </c>
      <c r="AY217" s="17" t="s">
        <v>149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85</v>
      </c>
      <c r="BK217" s="148">
        <f>ROUND(I217*H217,2)</f>
        <v>0</v>
      </c>
      <c r="BL217" s="17" t="s">
        <v>148</v>
      </c>
      <c r="BM217" s="147" t="s">
        <v>396</v>
      </c>
    </row>
    <row r="218" spans="2:65" s="1" customFormat="1" ht="19.2">
      <c r="B218" s="32"/>
      <c r="D218" s="149" t="s">
        <v>162</v>
      </c>
      <c r="F218" s="150" t="s">
        <v>397</v>
      </c>
      <c r="I218" s="151"/>
      <c r="L218" s="32"/>
      <c r="M218" s="152"/>
      <c r="T218" s="56"/>
      <c r="AT218" s="17" t="s">
        <v>162</v>
      </c>
      <c r="AU218" s="17" t="s">
        <v>87</v>
      </c>
    </row>
    <row r="219" spans="2:65" s="13" customFormat="1" ht="10.199999999999999">
      <c r="B219" s="159"/>
      <c r="D219" s="149" t="s">
        <v>163</v>
      </c>
      <c r="E219" s="160" t="s">
        <v>1</v>
      </c>
      <c r="F219" s="161" t="s">
        <v>398</v>
      </c>
      <c r="H219" s="162">
        <v>3119.085</v>
      </c>
      <c r="I219" s="163"/>
      <c r="L219" s="159"/>
      <c r="M219" s="164"/>
      <c r="T219" s="165"/>
      <c r="AT219" s="160" t="s">
        <v>163</v>
      </c>
      <c r="AU219" s="160" t="s">
        <v>87</v>
      </c>
      <c r="AV219" s="13" t="s">
        <v>87</v>
      </c>
      <c r="AW219" s="13" t="s">
        <v>33</v>
      </c>
      <c r="AX219" s="13" t="s">
        <v>85</v>
      </c>
      <c r="AY219" s="160" t="s">
        <v>149</v>
      </c>
    </row>
    <row r="220" spans="2:65" s="1" customFormat="1" ht="21.75" customHeight="1">
      <c r="B220" s="32"/>
      <c r="C220" s="136" t="s">
        <v>399</v>
      </c>
      <c r="D220" s="136" t="s">
        <v>155</v>
      </c>
      <c r="E220" s="137" t="s">
        <v>400</v>
      </c>
      <c r="F220" s="138" t="s">
        <v>401</v>
      </c>
      <c r="G220" s="139" t="s">
        <v>327</v>
      </c>
      <c r="H220" s="140">
        <v>60.93</v>
      </c>
      <c r="I220" s="141"/>
      <c r="J220" s="142">
        <f>ROUND(I220*H220,2)</f>
        <v>0</v>
      </c>
      <c r="K220" s="138" t="s">
        <v>159</v>
      </c>
      <c r="L220" s="32"/>
      <c r="M220" s="143" t="s">
        <v>1</v>
      </c>
      <c r="N220" s="144" t="s">
        <v>42</v>
      </c>
      <c r="P220" s="145">
        <f>O220*H220</f>
        <v>0</v>
      </c>
      <c r="Q220" s="145">
        <v>0</v>
      </c>
      <c r="R220" s="145">
        <f>Q220*H220</f>
        <v>0</v>
      </c>
      <c r="S220" s="145">
        <v>0</v>
      </c>
      <c r="T220" s="146">
        <f>S220*H220</f>
        <v>0</v>
      </c>
      <c r="AR220" s="147" t="s">
        <v>148</v>
      </c>
      <c r="AT220" s="147" t="s">
        <v>155</v>
      </c>
      <c r="AU220" s="147" t="s">
        <v>87</v>
      </c>
      <c r="AY220" s="17" t="s">
        <v>149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85</v>
      </c>
      <c r="BK220" s="148">
        <f>ROUND(I220*H220,2)</f>
        <v>0</v>
      </c>
      <c r="BL220" s="17" t="s">
        <v>148</v>
      </c>
      <c r="BM220" s="147" t="s">
        <v>402</v>
      </c>
    </row>
    <row r="221" spans="2:65" s="1" customFormat="1" ht="19.2">
      <c r="B221" s="32"/>
      <c r="D221" s="149" t="s">
        <v>162</v>
      </c>
      <c r="F221" s="150" t="s">
        <v>403</v>
      </c>
      <c r="I221" s="151"/>
      <c r="L221" s="32"/>
      <c r="M221" s="152"/>
      <c r="T221" s="56"/>
      <c r="AT221" s="17" t="s">
        <v>162</v>
      </c>
      <c r="AU221" s="17" t="s">
        <v>87</v>
      </c>
    </row>
    <row r="222" spans="2:65" s="13" customFormat="1" ht="10.199999999999999">
      <c r="B222" s="159"/>
      <c r="D222" s="149" t="s">
        <v>163</v>
      </c>
      <c r="E222" s="160" t="s">
        <v>1</v>
      </c>
      <c r="F222" s="161" t="s">
        <v>404</v>
      </c>
      <c r="H222" s="162">
        <v>60.93</v>
      </c>
      <c r="I222" s="163"/>
      <c r="L222" s="159"/>
      <c r="M222" s="164"/>
      <c r="T222" s="165"/>
      <c r="AT222" s="160" t="s">
        <v>163</v>
      </c>
      <c r="AU222" s="160" t="s">
        <v>87</v>
      </c>
      <c r="AV222" s="13" t="s">
        <v>87</v>
      </c>
      <c r="AW222" s="13" t="s">
        <v>33</v>
      </c>
      <c r="AX222" s="13" t="s">
        <v>85</v>
      </c>
      <c r="AY222" s="160" t="s">
        <v>149</v>
      </c>
    </row>
    <row r="223" spans="2:65" s="12" customFormat="1" ht="10.199999999999999">
      <c r="B223" s="153"/>
      <c r="D223" s="149" t="s">
        <v>163</v>
      </c>
      <c r="E223" s="154" t="s">
        <v>1</v>
      </c>
      <c r="F223" s="155" t="s">
        <v>405</v>
      </c>
      <c r="H223" s="154" t="s">
        <v>1</v>
      </c>
      <c r="I223" s="156"/>
      <c r="L223" s="153"/>
      <c r="M223" s="157"/>
      <c r="T223" s="158"/>
      <c r="AT223" s="154" t="s">
        <v>163</v>
      </c>
      <c r="AU223" s="154" t="s">
        <v>87</v>
      </c>
      <c r="AV223" s="12" t="s">
        <v>85</v>
      </c>
      <c r="AW223" s="12" t="s">
        <v>33</v>
      </c>
      <c r="AX223" s="12" t="s">
        <v>77</v>
      </c>
      <c r="AY223" s="154" t="s">
        <v>149</v>
      </c>
    </row>
    <row r="224" spans="2:65" s="1" customFormat="1" ht="21.75" customHeight="1">
      <c r="B224" s="32"/>
      <c r="C224" s="136" t="s">
        <v>406</v>
      </c>
      <c r="D224" s="136" t="s">
        <v>155</v>
      </c>
      <c r="E224" s="137" t="s">
        <v>407</v>
      </c>
      <c r="F224" s="138" t="s">
        <v>408</v>
      </c>
      <c r="G224" s="139" t="s">
        <v>327</v>
      </c>
      <c r="H224" s="140">
        <v>728.60400000000004</v>
      </c>
      <c r="I224" s="141"/>
      <c r="J224" s="142">
        <f>ROUND(I224*H224,2)</f>
        <v>0</v>
      </c>
      <c r="K224" s="138" t="s">
        <v>159</v>
      </c>
      <c r="L224" s="32"/>
      <c r="M224" s="143" t="s">
        <v>1</v>
      </c>
      <c r="N224" s="144" t="s">
        <v>42</v>
      </c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AR224" s="147" t="s">
        <v>148</v>
      </c>
      <c r="AT224" s="147" t="s">
        <v>155</v>
      </c>
      <c r="AU224" s="147" t="s">
        <v>87</v>
      </c>
      <c r="AY224" s="17" t="s">
        <v>149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7" t="s">
        <v>85</v>
      </c>
      <c r="BK224" s="148">
        <f>ROUND(I224*H224,2)</f>
        <v>0</v>
      </c>
      <c r="BL224" s="17" t="s">
        <v>148</v>
      </c>
      <c r="BM224" s="147" t="s">
        <v>409</v>
      </c>
    </row>
    <row r="225" spans="2:65" s="1" customFormat="1" ht="19.2">
      <c r="B225" s="32"/>
      <c r="D225" s="149" t="s">
        <v>162</v>
      </c>
      <c r="F225" s="150" t="s">
        <v>410</v>
      </c>
      <c r="I225" s="151"/>
      <c r="L225" s="32"/>
      <c r="M225" s="152"/>
      <c r="T225" s="56"/>
      <c r="AT225" s="17" t="s">
        <v>162</v>
      </c>
      <c r="AU225" s="17" t="s">
        <v>87</v>
      </c>
    </row>
    <row r="226" spans="2:65" s="13" customFormat="1" ht="10.199999999999999">
      <c r="B226" s="159"/>
      <c r="D226" s="149" t="s">
        <v>163</v>
      </c>
      <c r="E226" s="160" t="s">
        <v>1</v>
      </c>
      <c r="F226" s="161" t="s">
        <v>411</v>
      </c>
      <c r="H226" s="162">
        <v>11.36</v>
      </c>
      <c r="I226" s="163"/>
      <c r="L226" s="159"/>
      <c r="M226" s="164"/>
      <c r="T226" s="165"/>
      <c r="AT226" s="160" t="s">
        <v>163</v>
      </c>
      <c r="AU226" s="160" t="s">
        <v>87</v>
      </c>
      <c r="AV226" s="13" t="s">
        <v>87</v>
      </c>
      <c r="AW226" s="13" t="s">
        <v>33</v>
      </c>
      <c r="AX226" s="13" t="s">
        <v>77</v>
      </c>
      <c r="AY226" s="160" t="s">
        <v>149</v>
      </c>
    </row>
    <row r="227" spans="2:65" s="13" customFormat="1" ht="10.199999999999999">
      <c r="B227" s="159"/>
      <c r="D227" s="149" t="s">
        <v>163</v>
      </c>
      <c r="E227" s="160" t="s">
        <v>1</v>
      </c>
      <c r="F227" s="161" t="s">
        <v>412</v>
      </c>
      <c r="H227" s="162">
        <v>717.24400000000003</v>
      </c>
      <c r="I227" s="163"/>
      <c r="L227" s="159"/>
      <c r="M227" s="164"/>
      <c r="T227" s="165"/>
      <c r="AT227" s="160" t="s">
        <v>163</v>
      </c>
      <c r="AU227" s="160" t="s">
        <v>87</v>
      </c>
      <c r="AV227" s="13" t="s">
        <v>87</v>
      </c>
      <c r="AW227" s="13" t="s">
        <v>33</v>
      </c>
      <c r="AX227" s="13" t="s">
        <v>77</v>
      </c>
      <c r="AY227" s="160" t="s">
        <v>149</v>
      </c>
    </row>
    <row r="228" spans="2:65" s="14" customFormat="1" ht="10.199999999999999">
      <c r="B228" s="169"/>
      <c r="D228" s="149" t="s">
        <v>163</v>
      </c>
      <c r="E228" s="170" t="s">
        <v>1</v>
      </c>
      <c r="F228" s="171" t="s">
        <v>271</v>
      </c>
      <c r="H228" s="172">
        <v>728.60400000000004</v>
      </c>
      <c r="I228" s="173"/>
      <c r="L228" s="169"/>
      <c r="M228" s="174"/>
      <c r="T228" s="175"/>
      <c r="AT228" s="170" t="s">
        <v>163</v>
      </c>
      <c r="AU228" s="170" t="s">
        <v>87</v>
      </c>
      <c r="AV228" s="14" t="s">
        <v>148</v>
      </c>
      <c r="AW228" s="14" t="s">
        <v>33</v>
      </c>
      <c r="AX228" s="14" t="s">
        <v>85</v>
      </c>
      <c r="AY228" s="170" t="s">
        <v>149</v>
      </c>
    </row>
    <row r="229" spans="2:65" s="1" customFormat="1" ht="16.5" customHeight="1">
      <c r="B229" s="32"/>
      <c r="C229" s="176" t="s">
        <v>413</v>
      </c>
      <c r="D229" s="176" t="s">
        <v>414</v>
      </c>
      <c r="E229" s="177" t="s">
        <v>415</v>
      </c>
      <c r="F229" s="178" t="s">
        <v>416</v>
      </c>
      <c r="G229" s="179" t="s">
        <v>395</v>
      </c>
      <c r="H229" s="180">
        <v>1457.2080000000001</v>
      </c>
      <c r="I229" s="181"/>
      <c r="J229" s="182">
        <f>ROUND(I229*H229,2)</f>
        <v>0</v>
      </c>
      <c r="K229" s="178" t="s">
        <v>159</v>
      </c>
      <c r="L229" s="183"/>
      <c r="M229" s="184" t="s">
        <v>1</v>
      </c>
      <c r="N229" s="185" t="s">
        <v>42</v>
      </c>
      <c r="P229" s="145">
        <f>O229*H229</f>
        <v>0</v>
      </c>
      <c r="Q229" s="145">
        <v>1</v>
      </c>
      <c r="R229" s="145">
        <f>Q229*H229</f>
        <v>1457.2080000000001</v>
      </c>
      <c r="S229" s="145">
        <v>0</v>
      </c>
      <c r="T229" s="146">
        <f>S229*H229</f>
        <v>0</v>
      </c>
      <c r="AR229" s="147" t="s">
        <v>200</v>
      </c>
      <c r="AT229" s="147" t="s">
        <v>414</v>
      </c>
      <c r="AU229" s="147" t="s">
        <v>87</v>
      </c>
      <c r="AY229" s="17" t="s">
        <v>149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85</v>
      </c>
      <c r="BK229" s="148">
        <f>ROUND(I229*H229,2)</f>
        <v>0</v>
      </c>
      <c r="BL229" s="17" t="s">
        <v>148</v>
      </c>
      <c r="BM229" s="147" t="s">
        <v>417</v>
      </c>
    </row>
    <row r="230" spans="2:65" s="1" customFormat="1" ht="10.199999999999999">
      <c r="B230" s="32"/>
      <c r="D230" s="149" t="s">
        <v>162</v>
      </c>
      <c r="F230" s="150" t="s">
        <v>416</v>
      </c>
      <c r="I230" s="151"/>
      <c r="L230" s="32"/>
      <c r="M230" s="152"/>
      <c r="T230" s="56"/>
      <c r="AT230" s="17" t="s">
        <v>162</v>
      </c>
      <c r="AU230" s="17" t="s">
        <v>87</v>
      </c>
    </row>
    <row r="231" spans="2:65" s="12" customFormat="1" ht="10.199999999999999">
      <c r="B231" s="153"/>
      <c r="D231" s="149" t="s">
        <v>163</v>
      </c>
      <c r="E231" s="154" t="s">
        <v>1</v>
      </c>
      <c r="F231" s="155" t="s">
        <v>418</v>
      </c>
      <c r="H231" s="154" t="s">
        <v>1</v>
      </c>
      <c r="I231" s="156"/>
      <c r="L231" s="153"/>
      <c r="M231" s="157"/>
      <c r="T231" s="158"/>
      <c r="AT231" s="154" t="s">
        <v>163</v>
      </c>
      <c r="AU231" s="154" t="s">
        <v>87</v>
      </c>
      <c r="AV231" s="12" t="s">
        <v>85</v>
      </c>
      <c r="AW231" s="12" t="s">
        <v>33</v>
      </c>
      <c r="AX231" s="12" t="s">
        <v>77</v>
      </c>
      <c r="AY231" s="154" t="s">
        <v>149</v>
      </c>
    </row>
    <row r="232" spans="2:65" s="13" customFormat="1" ht="10.199999999999999">
      <c r="B232" s="159"/>
      <c r="D232" s="149" t="s">
        <v>163</v>
      </c>
      <c r="E232" s="160" t="s">
        <v>1</v>
      </c>
      <c r="F232" s="161" t="s">
        <v>419</v>
      </c>
      <c r="H232" s="162">
        <v>1457.2080000000001</v>
      </c>
      <c r="I232" s="163"/>
      <c r="L232" s="159"/>
      <c r="M232" s="164"/>
      <c r="T232" s="165"/>
      <c r="AT232" s="160" t="s">
        <v>163</v>
      </c>
      <c r="AU232" s="160" t="s">
        <v>87</v>
      </c>
      <c r="AV232" s="13" t="s">
        <v>87</v>
      </c>
      <c r="AW232" s="13" t="s">
        <v>33</v>
      </c>
      <c r="AX232" s="13" t="s">
        <v>85</v>
      </c>
      <c r="AY232" s="160" t="s">
        <v>149</v>
      </c>
    </row>
    <row r="233" spans="2:65" s="12" customFormat="1" ht="10.199999999999999">
      <c r="B233" s="153"/>
      <c r="D233" s="149" t="s">
        <v>163</v>
      </c>
      <c r="E233" s="154" t="s">
        <v>1</v>
      </c>
      <c r="F233" s="155" t="s">
        <v>420</v>
      </c>
      <c r="H233" s="154" t="s">
        <v>1</v>
      </c>
      <c r="I233" s="156"/>
      <c r="L233" s="153"/>
      <c r="M233" s="157"/>
      <c r="T233" s="158"/>
      <c r="AT233" s="154" t="s">
        <v>163</v>
      </c>
      <c r="AU233" s="154" t="s">
        <v>87</v>
      </c>
      <c r="AV233" s="12" t="s">
        <v>85</v>
      </c>
      <c r="AW233" s="12" t="s">
        <v>33</v>
      </c>
      <c r="AX233" s="12" t="s">
        <v>77</v>
      </c>
      <c r="AY233" s="154" t="s">
        <v>149</v>
      </c>
    </row>
    <row r="234" spans="2:65" s="1" customFormat="1" ht="16.5" customHeight="1">
      <c r="B234" s="32"/>
      <c r="C234" s="136" t="s">
        <v>421</v>
      </c>
      <c r="D234" s="136" t="s">
        <v>155</v>
      </c>
      <c r="E234" s="137" t="s">
        <v>422</v>
      </c>
      <c r="F234" s="138" t="s">
        <v>423</v>
      </c>
      <c r="G234" s="139" t="s">
        <v>327</v>
      </c>
      <c r="H234" s="140">
        <v>68.471999999999994</v>
      </c>
      <c r="I234" s="141"/>
      <c r="J234" s="142">
        <f>ROUND(I234*H234,2)</f>
        <v>0</v>
      </c>
      <c r="K234" s="138" t="s">
        <v>159</v>
      </c>
      <c r="L234" s="32"/>
      <c r="M234" s="143" t="s">
        <v>1</v>
      </c>
      <c r="N234" s="144" t="s">
        <v>42</v>
      </c>
      <c r="P234" s="145">
        <f>O234*H234</f>
        <v>0</v>
      </c>
      <c r="Q234" s="145">
        <v>0</v>
      </c>
      <c r="R234" s="145">
        <f>Q234*H234</f>
        <v>0</v>
      </c>
      <c r="S234" s="145">
        <v>0</v>
      </c>
      <c r="T234" s="146">
        <f>S234*H234</f>
        <v>0</v>
      </c>
      <c r="AR234" s="147" t="s">
        <v>148</v>
      </c>
      <c r="AT234" s="147" t="s">
        <v>155</v>
      </c>
      <c r="AU234" s="147" t="s">
        <v>87</v>
      </c>
      <c r="AY234" s="17" t="s">
        <v>149</v>
      </c>
      <c r="BE234" s="148">
        <f>IF(N234="základní",J234,0)</f>
        <v>0</v>
      </c>
      <c r="BF234" s="148">
        <f>IF(N234="snížená",J234,0)</f>
        <v>0</v>
      </c>
      <c r="BG234" s="148">
        <f>IF(N234="zákl. přenesená",J234,0)</f>
        <v>0</v>
      </c>
      <c r="BH234" s="148">
        <f>IF(N234="sníž. přenesená",J234,0)</f>
        <v>0</v>
      </c>
      <c r="BI234" s="148">
        <f>IF(N234="nulová",J234,0)</f>
        <v>0</v>
      </c>
      <c r="BJ234" s="17" t="s">
        <v>85</v>
      </c>
      <c r="BK234" s="148">
        <f>ROUND(I234*H234,2)</f>
        <v>0</v>
      </c>
      <c r="BL234" s="17" t="s">
        <v>148</v>
      </c>
      <c r="BM234" s="147" t="s">
        <v>424</v>
      </c>
    </row>
    <row r="235" spans="2:65" s="1" customFormat="1" ht="19.2">
      <c r="B235" s="32"/>
      <c r="D235" s="149" t="s">
        <v>162</v>
      </c>
      <c r="F235" s="150" t="s">
        <v>425</v>
      </c>
      <c r="I235" s="151"/>
      <c r="L235" s="32"/>
      <c r="M235" s="152"/>
      <c r="T235" s="56"/>
      <c r="AT235" s="17" t="s">
        <v>162</v>
      </c>
      <c r="AU235" s="17" t="s">
        <v>87</v>
      </c>
    </row>
    <row r="236" spans="2:65" s="13" customFormat="1" ht="10.199999999999999">
      <c r="B236" s="159"/>
      <c r="D236" s="149" t="s">
        <v>163</v>
      </c>
      <c r="E236" s="160" t="s">
        <v>1</v>
      </c>
      <c r="F236" s="161" t="s">
        <v>426</v>
      </c>
      <c r="H236" s="162">
        <v>70.965000000000003</v>
      </c>
      <c r="I236" s="163"/>
      <c r="L236" s="159"/>
      <c r="M236" s="164"/>
      <c r="T236" s="165"/>
      <c r="AT236" s="160" t="s">
        <v>163</v>
      </c>
      <c r="AU236" s="160" t="s">
        <v>87</v>
      </c>
      <c r="AV236" s="13" t="s">
        <v>87</v>
      </c>
      <c r="AW236" s="13" t="s">
        <v>33</v>
      </c>
      <c r="AX236" s="13" t="s">
        <v>77</v>
      </c>
      <c r="AY236" s="160" t="s">
        <v>149</v>
      </c>
    </row>
    <row r="237" spans="2:65" s="13" customFormat="1" ht="10.199999999999999">
      <c r="B237" s="159"/>
      <c r="D237" s="149" t="s">
        <v>163</v>
      </c>
      <c r="E237" s="160" t="s">
        <v>1</v>
      </c>
      <c r="F237" s="161" t="s">
        <v>427</v>
      </c>
      <c r="H237" s="162">
        <v>25.032</v>
      </c>
      <c r="I237" s="163"/>
      <c r="L237" s="159"/>
      <c r="M237" s="164"/>
      <c r="T237" s="165"/>
      <c r="AT237" s="160" t="s">
        <v>163</v>
      </c>
      <c r="AU237" s="160" t="s">
        <v>87</v>
      </c>
      <c r="AV237" s="13" t="s">
        <v>87</v>
      </c>
      <c r="AW237" s="13" t="s">
        <v>33</v>
      </c>
      <c r="AX237" s="13" t="s">
        <v>77</v>
      </c>
      <c r="AY237" s="160" t="s">
        <v>149</v>
      </c>
    </row>
    <row r="238" spans="2:65" s="13" customFormat="1" ht="10.199999999999999">
      <c r="B238" s="159"/>
      <c r="D238" s="149" t="s">
        <v>163</v>
      </c>
      <c r="E238" s="160" t="s">
        <v>1</v>
      </c>
      <c r="F238" s="161" t="s">
        <v>428</v>
      </c>
      <c r="H238" s="162">
        <v>-18.524000000000001</v>
      </c>
      <c r="I238" s="163"/>
      <c r="L238" s="159"/>
      <c r="M238" s="164"/>
      <c r="T238" s="165"/>
      <c r="AT238" s="160" t="s">
        <v>163</v>
      </c>
      <c r="AU238" s="160" t="s">
        <v>87</v>
      </c>
      <c r="AV238" s="13" t="s">
        <v>87</v>
      </c>
      <c r="AW238" s="13" t="s">
        <v>33</v>
      </c>
      <c r="AX238" s="13" t="s">
        <v>77</v>
      </c>
      <c r="AY238" s="160" t="s">
        <v>149</v>
      </c>
    </row>
    <row r="239" spans="2:65" s="12" customFormat="1" ht="10.199999999999999">
      <c r="B239" s="153"/>
      <c r="D239" s="149" t="s">
        <v>163</v>
      </c>
      <c r="E239" s="154" t="s">
        <v>1</v>
      </c>
      <c r="F239" s="155" t="s">
        <v>429</v>
      </c>
      <c r="H239" s="154" t="s">
        <v>1</v>
      </c>
      <c r="I239" s="156"/>
      <c r="L239" s="153"/>
      <c r="M239" s="157"/>
      <c r="T239" s="158"/>
      <c r="AT239" s="154" t="s">
        <v>163</v>
      </c>
      <c r="AU239" s="154" t="s">
        <v>87</v>
      </c>
      <c r="AV239" s="12" t="s">
        <v>85</v>
      </c>
      <c r="AW239" s="12" t="s">
        <v>33</v>
      </c>
      <c r="AX239" s="12" t="s">
        <v>77</v>
      </c>
      <c r="AY239" s="154" t="s">
        <v>149</v>
      </c>
    </row>
    <row r="240" spans="2:65" s="13" customFormat="1" ht="10.199999999999999">
      <c r="B240" s="159"/>
      <c r="D240" s="149" t="s">
        <v>163</v>
      </c>
      <c r="E240" s="160" t="s">
        <v>1</v>
      </c>
      <c r="F240" s="161" t="s">
        <v>430</v>
      </c>
      <c r="H240" s="162">
        <v>-3.7589999999999999</v>
      </c>
      <c r="I240" s="163"/>
      <c r="L240" s="159"/>
      <c r="M240" s="164"/>
      <c r="T240" s="165"/>
      <c r="AT240" s="160" t="s">
        <v>163</v>
      </c>
      <c r="AU240" s="160" t="s">
        <v>87</v>
      </c>
      <c r="AV240" s="13" t="s">
        <v>87</v>
      </c>
      <c r="AW240" s="13" t="s">
        <v>33</v>
      </c>
      <c r="AX240" s="13" t="s">
        <v>77</v>
      </c>
      <c r="AY240" s="160" t="s">
        <v>149</v>
      </c>
    </row>
    <row r="241" spans="2:65" s="12" customFormat="1" ht="10.199999999999999">
      <c r="B241" s="153"/>
      <c r="D241" s="149" t="s">
        <v>163</v>
      </c>
      <c r="E241" s="154" t="s">
        <v>1</v>
      </c>
      <c r="F241" s="155" t="s">
        <v>431</v>
      </c>
      <c r="H241" s="154" t="s">
        <v>1</v>
      </c>
      <c r="I241" s="156"/>
      <c r="L241" s="153"/>
      <c r="M241" s="157"/>
      <c r="T241" s="158"/>
      <c r="AT241" s="154" t="s">
        <v>163</v>
      </c>
      <c r="AU241" s="154" t="s">
        <v>87</v>
      </c>
      <c r="AV241" s="12" t="s">
        <v>85</v>
      </c>
      <c r="AW241" s="12" t="s">
        <v>33</v>
      </c>
      <c r="AX241" s="12" t="s">
        <v>77</v>
      </c>
      <c r="AY241" s="154" t="s">
        <v>149</v>
      </c>
    </row>
    <row r="242" spans="2:65" s="13" customFormat="1" ht="10.199999999999999">
      <c r="B242" s="159"/>
      <c r="D242" s="149" t="s">
        <v>163</v>
      </c>
      <c r="E242" s="160" t="s">
        <v>1</v>
      </c>
      <c r="F242" s="161" t="s">
        <v>432</v>
      </c>
      <c r="H242" s="162">
        <v>-1.5069999999999999</v>
      </c>
      <c r="I242" s="163"/>
      <c r="L242" s="159"/>
      <c r="M242" s="164"/>
      <c r="T242" s="165"/>
      <c r="AT242" s="160" t="s">
        <v>163</v>
      </c>
      <c r="AU242" s="160" t="s">
        <v>87</v>
      </c>
      <c r="AV242" s="13" t="s">
        <v>87</v>
      </c>
      <c r="AW242" s="13" t="s">
        <v>33</v>
      </c>
      <c r="AX242" s="13" t="s">
        <v>77</v>
      </c>
      <c r="AY242" s="160" t="s">
        <v>149</v>
      </c>
    </row>
    <row r="243" spans="2:65" s="12" customFormat="1" ht="10.199999999999999">
      <c r="B243" s="153"/>
      <c r="D243" s="149" t="s">
        <v>163</v>
      </c>
      <c r="E243" s="154" t="s">
        <v>1</v>
      </c>
      <c r="F243" s="155" t="s">
        <v>433</v>
      </c>
      <c r="H243" s="154" t="s">
        <v>1</v>
      </c>
      <c r="I243" s="156"/>
      <c r="L243" s="153"/>
      <c r="M243" s="157"/>
      <c r="T243" s="158"/>
      <c r="AT243" s="154" t="s">
        <v>163</v>
      </c>
      <c r="AU243" s="154" t="s">
        <v>87</v>
      </c>
      <c r="AV243" s="12" t="s">
        <v>85</v>
      </c>
      <c r="AW243" s="12" t="s">
        <v>33</v>
      </c>
      <c r="AX243" s="12" t="s">
        <v>77</v>
      </c>
      <c r="AY243" s="154" t="s">
        <v>149</v>
      </c>
    </row>
    <row r="244" spans="2:65" s="13" customFormat="1" ht="10.199999999999999">
      <c r="B244" s="159"/>
      <c r="D244" s="149" t="s">
        <v>163</v>
      </c>
      <c r="E244" s="160" t="s">
        <v>1</v>
      </c>
      <c r="F244" s="161" t="s">
        <v>434</v>
      </c>
      <c r="H244" s="162">
        <v>-3.7349999999999999</v>
      </c>
      <c r="I244" s="163"/>
      <c r="L244" s="159"/>
      <c r="M244" s="164"/>
      <c r="T244" s="165"/>
      <c r="AT244" s="160" t="s">
        <v>163</v>
      </c>
      <c r="AU244" s="160" t="s">
        <v>87</v>
      </c>
      <c r="AV244" s="13" t="s">
        <v>87</v>
      </c>
      <c r="AW244" s="13" t="s">
        <v>33</v>
      </c>
      <c r="AX244" s="13" t="s">
        <v>77</v>
      </c>
      <c r="AY244" s="160" t="s">
        <v>149</v>
      </c>
    </row>
    <row r="245" spans="2:65" s="14" customFormat="1" ht="10.199999999999999">
      <c r="B245" s="169"/>
      <c r="D245" s="149" t="s">
        <v>163</v>
      </c>
      <c r="E245" s="170" t="s">
        <v>1</v>
      </c>
      <c r="F245" s="171" t="s">
        <v>271</v>
      </c>
      <c r="H245" s="172">
        <v>68.471999999999994</v>
      </c>
      <c r="I245" s="173"/>
      <c r="L245" s="169"/>
      <c r="M245" s="174"/>
      <c r="T245" s="175"/>
      <c r="AT245" s="170" t="s">
        <v>163</v>
      </c>
      <c r="AU245" s="170" t="s">
        <v>87</v>
      </c>
      <c r="AV245" s="14" t="s">
        <v>148</v>
      </c>
      <c r="AW245" s="14" t="s">
        <v>33</v>
      </c>
      <c r="AX245" s="14" t="s">
        <v>85</v>
      </c>
      <c r="AY245" s="170" t="s">
        <v>149</v>
      </c>
    </row>
    <row r="246" spans="2:65" s="1" customFormat="1" ht="16.5" customHeight="1">
      <c r="B246" s="32"/>
      <c r="C246" s="136" t="s">
        <v>435</v>
      </c>
      <c r="D246" s="136" t="s">
        <v>155</v>
      </c>
      <c r="E246" s="137" t="s">
        <v>436</v>
      </c>
      <c r="F246" s="138" t="s">
        <v>437</v>
      </c>
      <c r="G246" s="139" t="s">
        <v>327</v>
      </c>
      <c r="H246" s="140">
        <v>17.268999999999998</v>
      </c>
      <c r="I246" s="141"/>
      <c r="J246" s="142">
        <f>ROUND(I246*H246,2)</f>
        <v>0</v>
      </c>
      <c r="K246" s="138" t="s">
        <v>159</v>
      </c>
      <c r="L246" s="32"/>
      <c r="M246" s="143" t="s">
        <v>1</v>
      </c>
      <c r="N246" s="144" t="s">
        <v>42</v>
      </c>
      <c r="P246" s="145">
        <f>O246*H246</f>
        <v>0</v>
      </c>
      <c r="Q246" s="145">
        <v>0</v>
      </c>
      <c r="R246" s="145">
        <f>Q246*H246</f>
        <v>0</v>
      </c>
      <c r="S246" s="145">
        <v>0</v>
      </c>
      <c r="T246" s="146">
        <f>S246*H246</f>
        <v>0</v>
      </c>
      <c r="AR246" s="147" t="s">
        <v>148</v>
      </c>
      <c r="AT246" s="147" t="s">
        <v>155</v>
      </c>
      <c r="AU246" s="147" t="s">
        <v>87</v>
      </c>
      <c r="AY246" s="17" t="s">
        <v>149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7" t="s">
        <v>85</v>
      </c>
      <c r="BK246" s="148">
        <f>ROUND(I246*H246,2)</f>
        <v>0</v>
      </c>
      <c r="BL246" s="17" t="s">
        <v>148</v>
      </c>
      <c r="BM246" s="147" t="s">
        <v>438</v>
      </c>
    </row>
    <row r="247" spans="2:65" s="1" customFormat="1" ht="19.2">
      <c r="B247" s="32"/>
      <c r="D247" s="149" t="s">
        <v>162</v>
      </c>
      <c r="F247" s="150" t="s">
        <v>439</v>
      </c>
      <c r="I247" s="151"/>
      <c r="L247" s="32"/>
      <c r="M247" s="152"/>
      <c r="T247" s="56"/>
      <c r="AT247" s="17" t="s">
        <v>162</v>
      </c>
      <c r="AU247" s="17" t="s">
        <v>87</v>
      </c>
    </row>
    <row r="248" spans="2:65" s="12" customFormat="1" ht="10.199999999999999">
      <c r="B248" s="153"/>
      <c r="D248" s="149" t="s">
        <v>163</v>
      </c>
      <c r="E248" s="154" t="s">
        <v>1</v>
      </c>
      <c r="F248" s="155" t="s">
        <v>440</v>
      </c>
      <c r="H248" s="154" t="s">
        <v>1</v>
      </c>
      <c r="I248" s="156"/>
      <c r="L248" s="153"/>
      <c r="M248" s="157"/>
      <c r="T248" s="158"/>
      <c r="AT248" s="154" t="s">
        <v>163</v>
      </c>
      <c r="AU248" s="154" t="s">
        <v>87</v>
      </c>
      <c r="AV248" s="12" t="s">
        <v>85</v>
      </c>
      <c r="AW248" s="12" t="s">
        <v>33</v>
      </c>
      <c r="AX248" s="12" t="s">
        <v>77</v>
      </c>
      <c r="AY248" s="154" t="s">
        <v>149</v>
      </c>
    </row>
    <row r="249" spans="2:65" s="13" customFormat="1" ht="10.199999999999999">
      <c r="B249" s="159"/>
      <c r="D249" s="149" t="s">
        <v>163</v>
      </c>
      <c r="E249" s="160" t="s">
        <v>1</v>
      </c>
      <c r="F249" s="161" t="s">
        <v>441</v>
      </c>
      <c r="H249" s="162">
        <v>1.7390000000000001</v>
      </c>
      <c r="I249" s="163"/>
      <c r="L249" s="159"/>
      <c r="M249" s="164"/>
      <c r="T249" s="165"/>
      <c r="AT249" s="160" t="s">
        <v>163</v>
      </c>
      <c r="AU249" s="160" t="s">
        <v>87</v>
      </c>
      <c r="AV249" s="13" t="s">
        <v>87</v>
      </c>
      <c r="AW249" s="13" t="s">
        <v>33</v>
      </c>
      <c r="AX249" s="13" t="s">
        <v>77</v>
      </c>
      <c r="AY249" s="160" t="s">
        <v>149</v>
      </c>
    </row>
    <row r="250" spans="2:65" s="13" customFormat="1" ht="10.199999999999999">
      <c r="B250" s="159"/>
      <c r="D250" s="149" t="s">
        <v>163</v>
      </c>
      <c r="E250" s="160" t="s">
        <v>1</v>
      </c>
      <c r="F250" s="161" t="s">
        <v>442</v>
      </c>
      <c r="H250" s="162">
        <v>16.785</v>
      </c>
      <c r="I250" s="163"/>
      <c r="L250" s="159"/>
      <c r="M250" s="164"/>
      <c r="T250" s="165"/>
      <c r="AT250" s="160" t="s">
        <v>163</v>
      </c>
      <c r="AU250" s="160" t="s">
        <v>87</v>
      </c>
      <c r="AV250" s="13" t="s">
        <v>87</v>
      </c>
      <c r="AW250" s="13" t="s">
        <v>33</v>
      </c>
      <c r="AX250" s="13" t="s">
        <v>77</v>
      </c>
      <c r="AY250" s="160" t="s">
        <v>149</v>
      </c>
    </row>
    <row r="251" spans="2:65" s="15" customFormat="1" ht="10.199999999999999">
      <c r="B251" s="186"/>
      <c r="D251" s="149" t="s">
        <v>163</v>
      </c>
      <c r="E251" s="187" t="s">
        <v>1</v>
      </c>
      <c r="F251" s="188" t="s">
        <v>443</v>
      </c>
      <c r="H251" s="189">
        <v>18.524000000000001</v>
      </c>
      <c r="I251" s="190"/>
      <c r="L251" s="186"/>
      <c r="M251" s="191"/>
      <c r="T251" s="192"/>
      <c r="AT251" s="187" t="s">
        <v>163</v>
      </c>
      <c r="AU251" s="187" t="s">
        <v>87</v>
      </c>
      <c r="AV251" s="15" t="s">
        <v>171</v>
      </c>
      <c r="AW251" s="15" t="s">
        <v>33</v>
      </c>
      <c r="AX251" s="15" t="s">
        <v>77</v>
      </c>
      <c r="AY251" s="187" t="s">
        <v>149</v>
      </c>
    </row>
    <row r="252" spans="2:65" s="12" customFormat="1" ht="10.199999999999999">
      <c r="B252" s="153"/>
      <c r="D252" s="149" t="s">
        <v>163</v>
      </c>
      <c r="E252" s="154" t="s">
        <v>1</v>
      </c>
      <c r="F252" s="155" t="s">
        <v>444</v>
      </c>
      <c r="H252" s="154" t="s">
        <v>1</v>
      </c>
      <c r="I252" s="156"/>
      <c r="L252" s="153"/>
      <c r="M252" s="157"/>
      <c r="T252" s="158"/>
      <c r="AT252" s="154" t="s">
        <v>163</v>
      </c>
      <c r="AU252" s="154" t="s">
        <v>87</v>
      </c>
      <c r="AV252" s="12" t="s">
        <v>85</v>
      </c>
      <c r="AW252" s="12" t="s">
        <v>33</v>
      </c>
      <c r="AX252" s="12" t="s">
        <v>77</v>
      </c>
      <c r="AY252" s="154" t="s">
        <v>149</v>
      </c>
    </row>
    <row r="253" spans="2:65" s="13" customFormat="1" ht="10.199999999999999">
      <c r="B253" s="159"/>
      <c r="D253" s="149" t="s">
        <v>163</v>
      </c>
      <c r="E253" s="160" t="s">
        <v>1</v>
      </c>
      <c r="F253" s="161" t="s">
        <v>445</v>
      </c>
      <c r="H253" s="162">
        <v>-8.4000000000000005E-2</v>
      </c>
      <c r="I253" s="163"/>
      <c r="L253" s="159"/>
      <c r="M253" s="164"/>
      <c r="T253" s="165"/>
      <c r="AT253" s="160" t="s">
        <v>163</v>
      </c>
      <c r="AU253" s="160" t="s">
        <v>87</v>
      </c>
      <c r="AV253" s="13" t="s">
        <v>87</v>
      </c>
      <c r="AW253" s="13" t="s">
        <v>33</v>
      </c>
      <c r="AX253" s="13" t="s">
        <v>77</v>
      </c>
      <c r="AY253" s="160" t="s">
        <v>149</v>
      </c>
    </row>
    <row r="254" spans="2:65" s="13" customFormat="1" ht="10.199999999999999">
      <c r="B254" s="159"/>
      <c r="D254" s="149" t="s">
        <v>163</v>
      </c>
      <c r="E254" s="160" t="s">
        <v>1</v>
      </c>
      <c r="F254" s="161" t="s">
        <v>446</v>
      </c>
      <c r="H254" s="162">
        <v>-1.171</v>
      </c>
      <c r="I254" s="163"/>
      <c r="L254" s="159"/>
      <c r="M254" s="164"/>
      <c r="T254" s="165"/>
      <c r="AT254" s="160" t="s">
        <v>163</v>
      </c>
      <c r="AU254" s="160" t="s">
        <v>87</v>
      </c>
      <c r="AV254" s="13" t="s">
        <v>87</v>
      </c>
      <c r="AW254" s="13" t="s">
        <v>33</v>
      </c>
      <c r="AX254" s="13" t="s">
        <v>77</v>
      </c>
      <c r="AY254" s="160" t="s">
        <v>149</v>
      </c>
    </row>
    <row r="255" spans="2:65" s="14" customFormat="1" ht="10.199999999999999">
      <c r="B255" s="169"/>
      <c r="D255" s="149" t="s">
        <v>163</v>
      </c>
      <c r="E255" s="170" t="s">
        <v>1</v>
      </c>
      <c r="F255" s="171" t="s">
        <v>271</v>
      </c>
      <c r="H255" s="172">
        <v>17.268999999999998</v>
      </c>
      <c r="I255" s="173"/>
      <c r="L255" s="169"/>
      <c r="M255" s="174"/>
      <c r="T255" s="175"/>
      <c r="AT255" s="170" t="s">
        <v>163</v>
      </c>
      <c r="AU255" s="170" t="s">
        <v>87</v>
      </c>
      <c r="AV255" s="14" t="s">
        <v>148</v>
      </c>
      <c r="AW255" s="14" t="s">
        <v>33</v>
      </c>
      <c r="AX255" s="14" t="s">
        <v>85</v>
      </c>
      <c r="AY255" s="170" t="s">
        <v>149</v>
      </c>
    </row>
    <row r="256" spans="2:65" s="1" customFormat="1" ht="16.5" customHeight="1">
      <c r="B256" s="32"/>
      <c r="C256" s="176" t="s">
        <v>447</v>
      </c>
      <c r="D256" s="176" t="s">
        <v>414</v>
      </c>
      <c r="E256" s="177" t="s">
        <v>448</v>
      </c>
      <c r="F256" s="178" t="s">
        <v>449</v>
      </c>
      <c r="G256" s="179" t="s">
        <v>395</v>
      </c>
      <c r="H256" s="180">
        <v>34.537999999999997</v>
      </c>
      <c r="I256" s="181"/>
      <c r="J256" s="182">
        <f>ROUND(I256*H256,2)</f>
        <v>0</v>
      </c>
      <c r="K256" s="178" t="s">
        <v>159</v>
      </c>
      <c r="L256" s="183"/>
      <c r="M256" s="184" t="s">
        <v>1</v>
      </c>
      <c r="N256" s="185" t="s">
        <v>42</v>
      </c>
      <c r="P256" s="145">
        <f>O256*H256</f>
        <v>0</v>
      </c>
      <c r="Q256" s="145">
        <v>1</v>
      </c>
      <c r="R256" s="145">
        <f>Q256*H256</f>
        <v>34.537999999999997</v>
      </c>
      <c r="S256" s="145">
        <v>0</v>
      </c>
      <c r="T256" s="146">
        <f>S256*H256</f>
        <v>0</v>
      </c>
      <c r="AR256" s="147" t="s">
        <v>200</v>
      </c>
      <c r="AT256" s="147" t="s">
        <v>414</v>
      </c>
      <c r="AU256" s="147" t="s">
        <v>87</v>
      </c>
      <c r="AY256" s="17" t="s">
        <v>149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7" t="s">
        <v>85</v>
      </c>
      <c r="BK256" s="148">
        <f>ROUND(I256*H256,2)</f>
        <v>0</v>
      </c>
      <c r="BL256" s="17" t="s">
        <v>148</v>
      </c>
      <c r="BM256" s="147" t="s">
        <v>450</v>
      </c>
    </row>
    <row r="257" spans="2:65" s="1" customFormat="1" ht="10.199999999999999">
      <c r="B257" s="32"/>
      <c r="D257" s="149" t="s">
        <v>162</v>
      </c>
      <c r="F257" s="150" t="s">
        <v>449</v>
      </c>
      <c r="I257" s="151"/>
      <c r="L257" s="32"/>
      <c r="M257" s="152"/>
      <c r="T257" s="56"/>
      <c r="AT257" s="17" t="s">
        <v>162</v>
      </c>
      <c r="AU257" s="17" t="s">
        <v>87</v>
      </c>
    </row>
    <row r="258" spans="2:65" s="13" customFormat="1" ht="10.199999999999999">
      <c r="B258" s="159"/>
      <c r="D258" s="149" t="s">
        <v>163</v>
      </c>
      <c r="E258" s="160" t="s">
        <v>1</v>
      </c>
      <c r="F258" s="161" t="s">
        <v>451</v>
      </c>
      <c r="H258" s="162">
        <v>34.537999999999997</v>
      </c>
      <c r="I258" s="163"/>
      <c r="L258" s="159"/>
      <c r="M258" s="164"/>
      <c r="T258" s="165"/>
      <c r="AT258" s="160" t="s">
        <v>163</v>
      </c>
      <c r="AU258" s="160" t="s">
        <v>87</v>
      </c>
      <c r="AV258" s="13" t="s">
        <v>87</v>
      </c>
      <c r="AW258" s="13" t="s">
        <v>33</v>
      </c>
      <c r="AX258" s="13" t="s">
        <v>85</v>
      </c>
      <c r="AY258" s="160" t="s">
        <v>149</v>
      </c>
    </row>
    <row r="259" spans="2:65" s="1" customFormat="1" ht="21.75" customHeight="1">
      <c r="B259" s="32"/>
      <c r="C259" s="136" t="s">
        <v>452</v>
      </c>
      <c r="D259" s="136" t="s">
        <v>155</v>
      </c>
      <c r="E259" s="137" t="s">
        <v>453</v>
      </c>
      <c r="F259" s="138" t="s">
        <v>454</v>
      </c>
      <c r="G259" s="139" t="s">
        <v>261</v>
      </c>
      <c r="H259" s="140">
        <v>564.79</v>
      </c>
      <c r="I259" s="141"/>
      <c r="J259" s="142">
        <f>ROUND(I259*H259,2)</f>
        <v>0</v>
      </c>
      <c r="K259" s="138" t="s">
        <v>159</v>
      </c>
      <c r="L259" s="32"/>
      <c r="M259" s="143" t="s">
        <v>1</v>
      </c>
      <c r="N259" s="144" t="s">
        <v>42</v>
      </c>
      <c r="P259" s="145">
        <f>O259*H259</f>
        <v>0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AR259" s="147" t="s">
        <v>148</v>
      </c>
      <c r="AT259" s="147" t="s">
        <v>155</v>
      </c>
      <c r="AU259" s="147" t="s">
        <v>87</v>
      </c>
      <c r="AY259" s="17" t="s">
        <v>149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85</v>
      </c>
      <c r="BK259" s="148">
        <f>ROUND(I259*H259,2)</f>
        <v>0</v>
      </c>
      <c r="BL259" s="17" t="s">
        <v>148</v>
      </c>
      <c r="BM259" s="147" t="s">
        <v>455</v>
      </c>
    </row>
    <row r="260" spans="2:65" s="1" customFormat="1" ht="19.2">
      <c r="B260" s="32"/>
      <c r="D260" s="149" t="s">
        <v>162</v>
      </c>
      <c r="F260" s="150" t="s">
        <v>456</v>
      </c>
      <c r="I260" s="151"/>
      <c r="L260" s="32"/>
      <c r="M260" s="152"/>
      <c r="T260" s="56"/>
      <c r="AT260" s="17" t="s">
        <v>162</v>
      </c>
      <c r="AU260" s="17" t="s">
        <v>87</v>
      </c>
    </row>
    <row r="261" spans="2:65" s="13" customFormat="1" ht="10.199999999999999">
      <c r="B261" s="159"/>
      <c r="D261" s="149" t="s">
        <v>163</v>
      </c>
      <c r="E261" s="160" t="s">
        <v>1</v>
      </c>
      <c r="F261" s="161" t="s">
        <v>457</v>
      </c>
      <c r="H261" s="162">
        <v>564.79</v>
      </c>
      <c r="I261" s="163"/>
      <c r="L261" s="159"/>
      <c r="M261" s="164"/>
      <c r="T261" s="165"/>
      <c r="AT261" s="160" t="s">
        <v>163</v>
      </c>
      <c r="AU261" s="160" t="s">
        <v>87</v>
      </c>
      <c r="AV261" s="13" t="s">
        <v>87</v>
      </c>
      <c r="AW261" s="13" t="s">
        <v>33</v>
      </c>
      <c r="AX261" s="13" t="s">
        <v>85</v>
      </c>
      <c r="AY261" s="160" t="s">
        <v>149</v>
      </c>
    </row>
    <row r="262" spans="2:65" s="1" customFormat="1" ht="16.5" customHeight="1">
      <c r="B262" s="32"/>
      <c r="C262" s="136" t="s">
        <v>458</v>
      </c>
      <c r="D262" s="136" t="s">
        <v>155</v>
      </c>
      <c r="E262" s="137" t="s">
        <v>459</v>
      </c>
      <c r="F262" s="138" t="s">
        <v>460</v>
      </c>
      <c r="G262" s="139" t="s">
        <v>261</v>
      </c>
      <c r="H262" s="140">
        <v>29.67</v>
      </c>
      <c r="I262" s="141"/>
      <c r="J262" s="142">
        <f>ROUND(I262*H262,2)</f>
        <v>0</v>
      </c>
      <c r="K262" s="138" t="s">
        <v>159</v>
      </c>
      <c r="L262" s="32"/>
      <c r="M262" s="143" t="s">
        <v>1</v>
      </c>
      <c r="N262" s="144" t="s">
        <v>42</v>
      </c>
      <c r="P262" s="145">
        <f>O262*H262</f>
        <v>0</v>
      </c>
      <c r="Q262" s="145">
        <v>0</v>
      </c>
      <c r="R262" s="145">
        <f>Q262*H262</f>
        <v>0</v>
      </c>
      <c r="S262" s="145">
        <v>0</v>
      </c>
      <c r="T262" s="146">
        <f>S262*H262</f>
        <v>0</v>
      </c>
      <c r="AR262" s="147" t="s">
        <v>148</v>
      </c>
      <c r="AT262" s="147" t="s">
        <v>155</v>
      </c>
      <c r="AU262" s="147" t="s">
        <v>87</v>
      </c>
      <c r="AY262" s="17" t="s">
        <v>149</v>
      </c>
      <c r="BE262" s="148">
        <f>IF(N262="základní",J262,0)</f>
        <v>0</v>
      </c>
      <c r="BF262" s="148">
        <f>IF(N262="snížená",J262,0)</f>
        <v>0</v>
      </c>
      <c r="BG262" s="148">
        <f>IF(N262="zákl. přenesená",J262,0)</f>
        <v>0</v>
      </c>
      <c r="BH262" s="148">
        <f>IF(N262="sníž. přenesená",J262,0)</f>
        <v>0</v>
      </c>
      <c r="BI262" s="148">
        <f>IF(N262="nulová",J262,0)</f>
        <v>0</v>
      </c>
      <c r="BJ262" s="17" t="s">
        <v>85</v>
      </c>
      <c r="BK262" s="148">
        <f>ROUND(I262*H262,2)</f>
        <v>0</v>
      </c>
      <c r="BL262" s="17" t="s">
        <v>148</v>
      </c>
      <c r="BM262" s="147" t="s">
        <v>461</v>
      </c>
    </row>
    <row r="263" spans="2:65" s="1" customFormat="1" ht="19.2">
      <c r="B263" s="32"/>
      <c r="D263" s="149" t="s">
        <v>162</v>
      </c>
      <c r="F263" s="150" t="s">
        <v>462</v>
      </c>
      <c r="I263" s="151"/>
      <c r="L263" s="32"/>
      <c r="M263" s="152"/>
      <c r="T263" s="56"/>
      <c r="AT263" s="17" t="s">
        <v>162</v>
      </c>
      <c r="AU263" s="17" t="s">
        <v>87</v>
      </c>
    </row>
    <row r="264" spans="2:65" s="13" customFormat="1" ht="10.199999999999999">
      <c r="B264" s="159"/>
      <c r="D264" s="149" t="s">
        <v>163</v>
      </c>
      <c r="E264" s="160" t="s">
        <v>1</v>
      </c>
      <c r="F264" s="161" t="s">
        <v>463</v>
      </c>
      <c r="H264" s="162">
        <v>29.67</v>
      </c>
      <c r="I264" s="163"/>
      <c r="L264" s="159"/>
      <c r="M264" s="164"/>
      <c r="T264" s="165"/>
      <c r="AT264" s="160" t="s">
        <v>163</v>
      </c>
      <c r="AU264" s="160" t="s">
        <v>87</v>
      </c>
      <c r="AV264" s="13" t="s">
        <v>87</v>
      </c>
      <c r="AW264" s="13" t="s">
        <v>33</v>
      </c>
      <c r="AX264" s="13" t="s">
        <v>85</v>
      </c>
      <c r="AY264" s="160" t="s">
        <v>149</v>
      </c>
    </row>
    <row r="265" spans="2:65" s="1" customFormat="1" ht="16.5" customHeight="1">
      <c r="B265" s="32"/>
      <c r="C265" s="136" t="s">
        <v>464</v>
      </c>
      <c r="D265" s="136" t="s">
        <v>155</v>
      </c>
      <c r="E265" s="137" t="s">
        <v>465</v>
      </c>
      <c r="F265" s="138" t="s">
        <v>466</v>
      </c>
      <c r="G265" s="139" t="s">
        <v>261</v>
      </c>
      <c r="H265" s="140">
        <v>29.67</v>
      </c>
      <c r="I265" s="141"/>
      <c r="J265" s="142">
        <f>ROUND(I265*H265,2)</f>
        <v>0</v>
      </c>
      <c r="K265" s="138" t="s">
        <v>159</v>
      </c>
      <c r="L265" s="32"/>
      <c r="M265" s="143" t="s">
        <v>1</v>
      </c>
      <c r="N265" s="144" t="s">
        <v>42</v>
      </c>
      <c r="P265" s="145">
        <f>O265*H265</f>
        <v>0</v>
      </c>
      <c r="Q265" s="145">
        <v>0</v>
      </c>
      <c r="R265" s="145">
        <f>Q265*H265</f>
        <v>0</v>
      </c>
      <c r="S265" s="145">
        <v>0</v>
      </c>
      <c r="T265" s="146">
        <f>S265*H265</f>
        <v>0</v>
      </c>
      <c r="AR265" s="147" t="s">
        <v>148</v>
      </c>
      <c r="AT265" s="147" t="s">
        <v>155</v>
      </c>
      <c r="AU265" s="147" t="s">
        <v>87</v>
      </c>
      <c r="AY265" s="17" t="s">
        <v>149</v>
      </c>
      <c r="BE265" s="148">
        <f>IF(N265="základní",J265,0)</f>
        <v>0</v>
      </c>
      <c r="BF265" s="148">
        <f>IF(N265="snížená",J265,0)</f>
        <v>0</v>
      </c>
      <c r="BG265" s="148">
        <f>IF(N265="zákl. přenesená",J265,0)</f>
        <v>0</v>
      </c>
      <c r="BH265" s="148">
        <f>IF(N265="sníž. přenesená",J265,0)</f>
        <v>0</v>
      </c>
      <c r="BI265" s="148">
        <f>IF(N265="nulová",J265,0)</f>
        <v>0</v>
      </c>
      <c r="BJ265" s="17" t="s">
        <v>85</v>
      </c>
      <c r="BK265" s="148">
        <f>ROUND(I265*H265,2)</f>
        <v>0</v>
      </c>
      <c r="BL265" s="17" t="s">
        <v>148</v>
      </c>
      <c r="BM265" s="147" t="s">
        <v>467</v>
      </c>
    </row>
    <row r="266" spans="2:65" s="1" customFormat="1" ht="10.199999999999999">
      <c r="B266" s="32"/>
      <c r="D266" s="149" t="s">
        <v>162</v>
      </c>
      <c r="F266" s="150" t="s">
        <v>468</v>
      </c>
      <c r="I266" s="151"/>
      <c r="L266" s="32"/>
      <c r="M266" s="152"/>
      <c r="T266" s="56"/>
      <c r="AT266" s="17" t="s">
        <v>162</v>
      </c>
      <c r="AU266" s="17" t="s">
        <v>87</v>
      </c>
    </row>
    <row r="267" spans="2:65" s="13" customFormat="1" ht="10.199999999999999">
      <c r="B267" s="159"/>
      <c r="D267" s="149" t="s">
        <v>163</v>
      </c>
      <c r="E267" s="160" t="s">
        <v>1</v>
      </c>
      <c r="F267" s="161" t="s">
        <v>469</v>
      </c>
      <c r="H267" s="162">
        <v>29.67</v>
      </c>
      <c r="I267" s="163"/>
      <c r="L267" s="159"/>
      <c r="M267" s="164"/>
      <c r="T267" s="165"/>
      <c r="AT267" s="160" t="s">
        <v>163</v>
      </c>
      <c r="AU267" s="160" t="s">
        <v>87</v>
      </c>
      <c r="AV267" s="13" t="s">
        <v>87</v>
      </c>
      <c r="AW267" s="13" t="s">
        <v>33</v>
      </c>
      <c r="AX267" s="13" t="s">
        <v>85</v>
      </c>
      <c r="AY267" s="160" t="s">
        <v>149</v>
      </c>
    </row>
    <row r="268" spans="2:65" s="1" customFormat="1" ht="16.5" customHeight="1">
      <c r="B268" s="32"/>
      <c r="C268" s="136" t="s">
        <v>470</v>
      </c>
      <c r="D268" s="136" t="s">
        <v>155</v>
      </c>
      <c r="E268" s="137" t="s">
        <v>471</v>
      </c>
      <c r="F268" s="138" t="s">
        <v>472</v>
      </c>
      <c r="G268" s="139" t="s">
        <v>261</v>
      </c>
      <c r="H268" s="140">
        <v>564.79</v>
      </c>
      <c r="I268" s="141"/>
      <c r="J268" s="142">
        <f>ROUND(I268*H268,2)</f>
        <v>0</v>
      </c>
      <c r="K268" s="138" t="s">
        <v>159</v>
      </c>
      <c r="L268" s="32"/>
      <c r="M268" s="143" t="s">
        <v>1</v>
      </c>
      <c r="N268" s="144" t="s">
        <v>42</v>
      </c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AR268" s="147" t="s">
        <v>148</v>
      </c>
      <c r="AT268" s="147" t="s">
        <v>155</v>
      </c>
      <c r="AU268" s="147" t="s">
        <v>87</v>
      </c>
      <c r="AY268" s="17" t="s">
        <v>149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7" t="s">
        <v>85</v>
      </c>
      <c r="BK268" s="148">
        <f>ROUND(I268*H268,2)</f>
        <v>0</v>
      </c>
      <c r="BL268" s="17" t="s">
        <v>148</v>
      </c>
      <c r="BM268" s="147" t="s">
        <v>473</v>
      </c>
    </row>
    <row r="269" spans="2:65" s="1" customFormat="1" ht="19.2">
      <c r="B269" s="32"/>
      <c r="D269" s="149" t="s">
        <v>162</v>
      </c>
      <c r="F269" s="150" t="s">
        <v>474</v>
      </c>
      <c r="I269" s="151"/>
      <c r="L269" s="32"/>
      <c r="M269" s="152"/>
      <c r="T269" s="56"/>
      <c r="AT269" s="17" t="s">
        <v>162</v>
      </c>
      <c r="AU269" s="17" t="s">
        <v>87</v>
      </c>
    </row>
    <row r="270" spans="2:65" s="13" customFormat="1" ht="10.199999999999999">
      <c r="B270" s="159"/>
      <c r="D270" s="149" t="s">
        <v>163</v>
      </c>
      <c r="E270" s="160" t="s">
        <v>1</v>
      </c>
      <c r="F270" s="161" t="s">
        <v>475</v>
      </c>
      <c r="H270" s="162">
        <v>564.79</v>
      </c>
      <c r="I270" s="163"/>
      <c r="L270" s="159"/>
      <c r="M270" s="164"/>
      <c r="T270" s="165"/>
      <c r="AT270" s="160" t="s">
        <v>163</v>
      </c>
      <c r="AU270" s="160" t="s">
        <v>87</v>
      </c>
      <c r="AV270" s="13" t="s">
        <v>87</v>
      </c>
      <c r="AW270" s="13" t="s">
        <v>33</v>
      </c>
      <c r="AX270" s="13" t="s">
        <v>85</v>
      </c>
      <c r="AY270" s="160" t="s">
        <v>149</v>
      </c>
    </row>
    <row r="271" spans="2:65" s="1" customFormat="1" ht="16.5" customHeight="1">
      <c r="B271" s="32"/>
      <c r="C271" s="136" t="s">
        <v>476</v>
      </c>
      <c r="D271" s="136" t="s">
        <v>155</v>
      </c>
      <c r="E271" s="137" t="s">
        <v>477</v>
      </c>
      <c r="F271" s="138" t="s">
        <v>478</v>
      </c>
      <c r="G271" s="139" t="s">
        <v>261</v>
      </c>
      <c r="H271" s="140">
        <v>29.67</v>
      </c>
      <c r="I271" s="141"/>
      <c r="J271" s="142">
        <f>ROUND(I271*H271,2)</f>
        <v>0</v>
      </c>
      <c r="K271" s="138" t="s">
        <v>159</v>
      </c>
      <c r="L271" s="32"/>
      <c r="M271" s="143" t="s">
        <v>1</v>
      </c>
      <c r="N271" s="144" t="s">
        <v>42</v>
      </c>
      <c r="P271" s="145">
        <f>O271*H271</f>
        <v>0</v>
      </c>
      <c r="Q271" s="145">
        <v>0</v>
      </c>
      <c r="R271" s="145">
        <f>Q271*H271</f>
        <v>0</v>
      </c>
      <c r="S271" s="145">
        <v>0</v>
      </c>
      <c r="T271" s="146">
        <f>S271*H271</f>
        <v>0</v>
      </c>
      <c r="AR271" s="147" t="s">
        <v>148</v>
      </c>
      <c r="AT271" s="147" t="s">
        <v>155</v>
      </c>
      <c r="AU271" s="147" t="s">
        <v>87</v>
      </c>
      <c r="AY271" s="17" t="s">
        <v>149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85</v>
      </c>
      <c r="BK271" s="148">
        <f>ROUND(I271*H271,2)</f>
        <v>0</v>
      </c>
      <c r="BL271" s="17" t="s">
        <v>148</v>
      </c>
      <c r="BM271" s="147" t="s">
        <v>479</v>
      </c>
    </row>
    <row r="272" spans="2:65" s="1" customFormat="1" ht="19.2">
      <c r="B272" s="32"/>
      <c r="D272" s="149" t="s">
        <v>162</v>
      </c>
      <c r="F272" s="150" t="s">
        <v>480</v>
      </c>
      <c r="I272" s="151"/>
      <c r="L272" s="32"/>
      <c r="M272" s="152"/>
      <c r="T272" s="56"/>
      <c r="AT272" s="17" t="s">
        <v>162</v>
      </c>
      <c r="AU272" s="17" t="s">
        <v>87</v>
      </c>
    </row>
    <row r="273" spans="2:65" s="13" customFormat="1" ht="10.199999999999999">
      <c r="B273" s="159"/>
      <c r="D273" s="149" t="s">
        <v>163</v>
      </c>
      <c r="E273" s="160" t="s">
        <v>1</v>
      </c>
      <c r="F273" s="161" t="s">
        <v>481</v>
      </c>
      <c r="H273" s="162">
        <v>29.67</v>
      </c>
      <c r="I273" s="163"/>
      <c r="L273" s="159"/>
      <c r="M273" s="164"/>
      <c r="T273" s="165"/>
      <c r="AT273" s="160" t="s">
        <v>163</v>
      </c>
      <c r="AU273" s="160" t="s">
        <v>87</v>
      </c>
      <c r="AV273" s="13" t="s">
        <v>87</v>
      </c>
      <c r="AW273" s="13" t="s">
        <v>33</v>
      </c>
      <c r="AX273" s="13" t="s">
        <v>85</v>
      </c>
      <c r="AY273" s="160" t="s">
        <v>149</v>
      </c>
    </row>
    <row r="274" spans="2:65" s="1" customFormat="1" ht="16.5" customHeight="1">
      <c r="B274" s="32"/>
      <c r="C274" s="176" t="s">
        <v>482</v>
      </c>
      <c r="D274" s="176" t="s">
        <v>414</v>
      </c>
      <c r="E274" s="177" t="s">
        <v>483</v>
      </c>
      <c r="F274" s="178" t="s">
        <v>484</v>
      </c>
      <c r="G274" s="179" t="s">
        <v>485</v>
      </c>
      <c r="H274" s="180">
        <v>17.834</v>
      </c>
      <c r="I274" s="181"/>
      <c r="J274" s="182">
        <f>ROUND(I274*H274,2)</f>
        <v>0</v>
      </c>
      <c r="K274" s="178" t="s">
        <v>159</v>
      </c>
      <c r="L274" s="183"/>
      <c r="M274" s="184" t="s">
        <v>1</v>
      </c>
      <c r="N274" s="185" t="s">
        <v>42</v>
      </c>
      <c r="P274" s="145">
        <f>O274*H274</f>
        <v>0</v>
      </c>
      <c r="Q274" s="145">
        <v>1E-3</v>
      </c>
      <c r="R274" s="145">
        <f>Q274*H274</f>
        <v>1.7833999999999999E-2</v>
      </c>
      <c r="S274" s="145">
        <v>0</v>
      </c>
      <c r="T274" s="146">
        <f>S274*H274</f>
        <v>0</v>
      </c>
      <c r="AR274" s="147" t="s">
        <v>200</v>
      </c>
      <c r="AT274" s="147" t="s">
        <v>414</v>
      </c>
      <c r="AU274" s="147" t="s">
        <v>87</v>
      </c>
      <c r="AY274" s="17" t="s">
        <v>149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7" t="s">
        <v>85</v>
      </c>
      <c r="BK274" s="148">
        <f>ROUND(I274*H274,2)</f>
        <v>0</v>
      </c>
      <c r="BL274" s="17" t="s">
        <v>148</v>
      </c>
      <c r="BM274" s="147" t="s">
        <v>486</v>
      </c>
    </row>
    <row r="275" spans="2:65" s="1" customFormat="1" ht="10.199999999999999">
      <c r="B275" s="32"/>
      <c r="D275" s="149" t="s">
        <v>162</v>
      </c>
      <c r="F275" s="150" t="s">
        <v>484</v>
      </c>
      <c r="I275" s="151"/>
      <c r="L275" s="32"/>
      <c r="M275" s="152"/>
      <c r="T275" s="56"/>
      <c r="AT275" s="17" t="s">
        <v>162</v>
      </c>
      <c r="AU275" s="17" t="s">
        <v>87</v>
      </c>
    </row>
    <row r="276" spans="2:65" s="12" customFormat="1" ht="10.199999999999999">
      <c r="B276" s="153"/>
      <c r="D276" s="149" t="s">
        <v>163</v>
      </c>
      <c r="E276" s="154" t="s">
        <v>1</v>
      </c>
      <c r="F276" s="155" t="s">
        <v>487</v>
      </c>
      <c r="H276" s="154" t="s">
        <v>1</v>
      </c>
      <c r="I276" s="156"/>
      <c r="L276" s="153"/>
      <c r="M276" s="157"/>
      <c r="T276" s="158"/>
      <c r="AT276" s="154" t="s">
        <v>163</v>
      </c>
      <c r="AU276" s="154" t="s">
        <v>87</v>
      </c>
      <c r="AV276" s="12" t="s">
        <v>85</v>
      </c>
      <c r="AW276" s="12" t="s">
        <v>33</v>
      </c>
      <c r="AX276" s="12" t="s">
        <v>77</v>
      </c>
      <c r="AY276" s="154" t="s">
        <v>149</v>
      </c>
    </row>
    <row r="277" spans="2:65" s="13" customFormat="1" ht="10.199999999999999">
      <c r="B277" s="159"/>
      <c r="D277" s="149" t="s">
        <v>163</v>
      </c>
      <c r="E277" s="160" t="s">
        <v>1</v>
      </c>
      <c r="F277" s="161" t="s">
        <v>488</v>
      </c>
      <c r="H277" s="162">
        <v>17.834</v>
      </c>
      <c r="I277" s="163"/>
      <c r="L277" s="159"/>
      <c r="M277" s="164"/>
      <c r="T277" s="165"/>
      <c r="AT277" s="160" t="s">
        <v>163</v>
      </c>
      <c r="AU277" s="160" t="s">
        <v>87</v>
      </c>
      <c r="AV277" s="13" t="s">
        <v>87</v>
      </c>
      <c r="AW277" s="13" t="s">
        <v>33</v>
      </c>
      <c r="AX277" s="13" t="s">
        <v>85</v>
      </c>
      <c r="AY277" s="160" t="s">
        <v>149</v>
      </c>
    </row>
    <row r="278" spans="2:65" s="1" customFormat="1" ht="16.5" customHeight="1">
      <c r="B278" s="32"/>
      <c r="C278" s="136" t="s">
        <v>489</v>
      </c>
      <c r="D278" s="136" t="s">
        <v>155</v>
      </c>
      <c r="E278" s="137" t="s">
        <v>490</v>
      </c>
      <c r="F278" s="138" t="s">
        <v>491</v>
      </c>
      <c r="G278" s="139" t="s">
        <v>261</v>
      </c>
      <c r="H278" s="140">
        <v>564.66999999999996</v>
      </c>
      <c r="I278" s="141"/>
      <c r="J278" s="142">
        <f>ROUND(I278*H278,2)</f>
        <v>0</v>
      </c>
      <c r="K278" s="138" t="s">
        <v>159</v>
      </c>
      <c r="L278" s="32"/>
      <c r="M278" s="143" t="s">
        <v>1</v>
      </c>
      <c r="N278" s="144" t="s">
        <v>42</v>
      </c>
      <c r="P278" s="145">
        <f>O278*H278</f>
        <v>0</v>
      </c>
      <c r="Q278" s="145">
        <v>0</v>
      </c>
      <c r="R278" s="145">
        <f>Q278*H278</f>
        <v>0</v>
      </c>
      <c r="S278" s="145">
        <v>0</v>
      </c>
      <c r="T278" s="146">
        <f>S278*H278</f>
        <v>0</v>
      </c>
      <c r="AR278" s="147" t="s">
        <v>148</v>
      </c>
      <c r="AT278" s="147" t="s">
        <v>155</v>
      </c>
      <c r="AU278" s="147" t="s">
        <v>87</v>
      </c>
      <c r="AY278" s="17" t="s">
        <v>149</v>
      </c>
      <c r="BE278" s="148">
        <f>IF(N278="základní",J278,0)</f>
        <v>0</v>
      </c>
      <c r="BF278" s="148">
        <f>IF(N278="snížená",J278,0)</f>
        <v>0</v>
      </c>
      <c r="BG278" s="148">
        <f>IF(N278="zákl. přenesená",J278,0)</f>
        <v>0</v>
      </c>
      <c r="BH278" s="148">
        <f>IF(N278="sníž. přenesená",J278,0)</f>
        <v>0</v>
      </c>
      <c r="BI278" s="148">
        <f>IF(N278="nulová",J278,0)</f>
        <v>0</v>
      </c>
      <c r="BJ278" s="17" t="s">
        <v>85</v>
      </c>
      <c r="BK278" s="148">
        <f>ROUND(I278*H278,2)</f>
        <v>0</v>
      </c>
      <c r="BL278" s="17" t="s">
        <v>148</v>
      </c>
      <c r="BM278" s="147" t="s">
        <v>492</v>
      </c>
    </row>
    <row r="279" spans="2:65" s="1" customFormat="1" ht="10.199999999999999">
      <c r="B279" s="32"/>
      <c r="D279" s="149" t="s">
        <v>162</v>
      </c>
      <c r="F279" s="150" t="s">
        <v>493</v>
      </c>
      <c r="I279" s="151"/>
      <c r="L279" s="32"/>
      <c r="M279" s="152"/>
      <c r="T279" s="56"/>
      <c r="AT279" s="17" t="s">
        <v>162</v>
      </c>
      <c r="AU279" s="17" t="s">
        <v>87</v>
      </c>
    </row>
    <row r="280" spans="2:65" s="13" customFormat="1" ht="10.199999999999999">
      <c r="B280" s="159"/>
      <c r="D280" s="149" t="s">
        <v>163</v>
      </c>
      <c r="E280" s="160" t="s">
        <v>1</v>
      </c>
      <c r="F280" s="161" t="s">
        <v>494</v>
      </c>
      <c r="H280" s="162">
        <v>564.66999999999996</v>
      </c>
      <c r="I280" s="163"/>
      <c r="L280" s="159"/>
      <c r="M280" s="164"/>
      <c r="T280" s="165"/>
      <c r="AT280" s="160" t="s">
        <v>163</v>
      </c>
      <c r="AU280" s="160" t="s">
        <v>87</v>
      </c>
      <c r="AV280" s="13" t="s">
        <v>87</v>
      </c>
      <c r="AW280" s="13" t="s">
        <v>33</v>
      </c>
      <c r="AX280" s="13" t="s">
        <v>85</v>
      </c>
      <c r="AY280" s="160" t="s">
        <v>149</v>
      </c>
    </row>
    <row r="281" spans="2:65" s="1" customFormat="1" ht="16.5" customHeight="1">
      <c r="B281" s="32"/>
      <c r="C281" s="136" t="s">
        <v>495</v>
      </c>
      <c r="D281" s="136" t="s">
        <v>155</v>
      </c>
      <c r="E281" s="137" t="s">
        <v>496</v>
      </c>
      <c r="F281" s="138" t="s">
        <v>497</v>
      </c>
      <c r="G281" s="139" t="s">
        <v>261</v>
      </c>
      <c r="H281" s="140">
        <v>3830</v>
      </c>
      <c r="I281" s="141"/>
      <c r="J281" s="142">
        <f>ROUND(I281*H281,2)</f>
        <v>0</v>
      </c>
      <c r="K281" s="138" t="s">
        <v>159</v>
      </c>
      <c r="L281" s="32"/>
      <c r="M281" s="143" t="s">
        <v>1</v>
      </c>
      <c r="N281" s="144" t="s">
        <v>42</v>
      </c>
      <c r="P281" s="145">
        <f>O281*H281</f>
        <v>0</v>
      </c>
      <c r="Q281" s="145">
        <v>0</v>
      </c>
      <c r="R281" s="145">
        <f>Q281*H281</f>
        <v>0</v>
      </c>
      <c r="S281" s="145">
        <v>0</v>
      </c>
      <c r="T281" s="146">
        <f>S281*H281</f>
        <v>0</v>
      </c>
      <c r="AR281" s="147" t="s">
        <v>148</v>
      </c>
      <c r="AT281" s="147" t="s">
        <v>155</v>
      </c>
      <c r="AU281" s="147" t="s">
        <v>87</v>
      </c>
      <c r="AY281" s="17" t="s">
        <v>149</v>
      </c>
      <c r="BE281" s="148">
        <f>IF(N281="základní",J281,0)</f>
        <v>0</v>
      </c>
      <c r="BF281" s="148">
        <f>IF(N281="snížená",J281,0)</f>
        <v>0</v>
      </c>
      <c r="BG281" s="148">
        <f>IF(N281="zákl. přenesená",J281,0)</f>
        <v>0</v>
      </c>
      <c r="BH281" s="148">
        <f>IF(N281="sníž. přenesená",J281,0)</f>
        <v>0</v>
      </c>
      <c r="BI281" s="148">
        <f>IF(N281="nulová",J281,0)</f>
        <v>0</v>
      </c>
      <c r="BJ281" s="17" t="s">
        <v>85</v>
      </c>
      <c r="BK281" s="148">
        <f>ROUND(I281*H281,2)</f>
        <v>0</v>
      </c>
      <c r="BL281" s="17" t="s">
        <v>148</v>
      </c>
      <c r="BM281" s="147" t="s">
        <v>498</v>
      </c>
    </row>
    <row r="282" spans="2:65" s="1" customFormat="1" ht="10.199999999999999">
      <c r="B282" s="32"/>
      <c r="D282" s="149" t="s">
        <v>162</v>
      </c>
      <c r="F282" s="150" t="s">
        <v>499</v>
      </c>
      <c r="I282" s="151"/>
      <c r="L282" s="32"/>
      <c r="M282" s="152"/>
      <c r="T282" s="56"/>
      <c r="AT282" s="17" t="s">
        <v>162</v>
      </c>
      <c r="AU282" s="17" t="s">
        <v>87</v>
      </c>
    </row>
    <row r="283" spans="2:65" s="13" customFormat="1" ht="10.199999999999999">
      <c r="B283" s="159"/>
      <c r="D283" s="149" t="s">
        <v>163</v>
      </c>
      <c r="E283" s="160" t="s">
        <v>1</v>
      </c>
      <c r="F283" s="161" t="s">
        <v>500</v>
      </c>
      <c r="H283" s="162">
        <v>1793.11</v>
      </c>
      <c r="I283" s="163"/>
      <c r="L283" s="159"/>
      <c r="M283" s="164"/>
      <c r="T283" s="165"/>
      <c r="AT283" s="160" t="s">
        <v>163</v>
      </c>
      <c r="AU283" s="160" t="s">
        <v>87</v>
      </c>
      <c r="AV283" s="13" t="s">
        <v>87</v>
      </c>
      <c r="AW283" s="13" t="s">
        <v>33</v>
      </c>
      <c r="AX283" s="13" t="s">
        <v>77</v>
      </c>
      <c r="AY283" s="160" t="s">
        <v>149</v>
      </c>
    </row>
    <row r="284" spans="2:65" s="13" customFormat="1" ht="10.199999999999999">
      <c r="B284" s="159"/>
      <c r="D284" s="149" t="s">
        <v>163</v>
      </c>
      <c r="E284" s="160" t="s">
        <v>1</v>
      </c>
      <c r="F284" s="161" t="s">
        <v>501</v>
      </c>
      <c r="H284" s="162">
        <v>2036.89</v>
      </c>
      <c r="I284" s="163"/>
      <c r="L284" s="159"/>
      <c r="M284" s="164"/>
      <c r="T284" s="165"/>
      <c r="AT284" s="160" t="s">
        <v>163</v>
      </c>
      <c r="AU284" s="160" t="s">
        <v>87</v>
      </c>
      <c r="AV284" s="13" t="s">
        <v>87</v>
      </c>
      <c r="AW284" s="13" t="s">
        <v>33</v>
      </c>
      <c r="AX284" s="13" t="s">
        <v>77</v>
      </c>
      <c r="AY284" s="160" t="s">
        <v>149</v>
      </c>
    </row>
    <row r="285" spans="2:65" s="14" customFormat="1" ht="10.199999999999999">
      <c r="B285" s="169"/>
      <c r="D285" s="149" t="s">
        <v>163</v>
      </c>
      <c r="E285" s="170" t="s">
        <v>1</v>
      </c>
      <c r="F285" s="171" t="s">
        <v>271</v>
      </c>
      <c r="H285" s="172">
        <v>3830</v>
      </c>
      <c r="I285" s="173"/>
      <c r="L285" s="169"/>
      <c r="M285" s="174"/>
      <c r="T285" s="175"/>
      <c r="AT285" s="170" t="s">
        <v>163</v>
      </c>
      <c r="AU285" s="170" t="s">
        <v>87</v>
      </c>
      <c r="AV285" s="14" t="s">
        <v>148</v>
      </c>
      <c r="AW285" s="14" t="s">
        <v>33</v>
      </c>
      <c r="AX285" s="14" t="s">
        <v>85</v>
      </c>
      <c r="AY285" s="170" t="s">
        <v>149</v>
      </c>
    </row>
    <row r="286" spans="2:65" s="1" customFormat="1" ht="24.15" customHeight="1">
      <c r="B286" s="32"/>
      <c r="C286" s="136" t="s">
        <v>502</v>
      </c>
      <c r="D286" s="136" t="s">
        <v>155</v>
      </c>
      <c r="E286" s="137" t="s">
        <v>503</v>
      </c>
      <c r="F286" s="138" t="s">
        <v>504</v>
      </c>
      <c r="G286" s="139" t="s">
        <v>505</v>
      </c>
      <c r="H286" s="140">
        <v>3</v>
      </c>
      <c r="I286" s="141"/>
      <c r="J286" s="142">
        <f>ROUND(I286*H286,2)</f>
        <v>0</v>
      </c>
      <c r="K286" s="138" t="s">
        <v>159</v>
      </c>
      <c r="L286" s="32"/>
      <c r="M286" s="143" t="s">
        <v>1</v>
      </c>
      <c r="N286" s="144" t="s">
        <v>42</v>
      </c>
      <c r="P286" s="145">
        <f>O286*H286</f>
        <v>0</v>
      </c>
      <c r="Q286" s="145">
        <v>0</v>
      </c>
      <c r="R286" s="145">
        <f>Q286*H286</f>
        <v>0</v>
      </c>
      <c r="S286" s="145">
        <v>0</v>
      </c>
      <c r="T286" s="146">
        <f>S286*H286</f>
        <v>0</v>
      </c>
      <c r="AR286" s="147" t="s">
        <v>148</v>
      </c>
      <c r="AT286" s="147" t="s">
        <v>155</v>
      </c>
      <c r="AU286" s="147" t="s">
        <v>87</v>
      </c>
      <c r="AY286" s="17" t="s">
        <v>149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7" t="s">
        <v>85</v>
      </c>
      <c r="BK286" s="148">
        <f>ROUND(I286*H286,2)</f>
        <v>0</v>
      </c>
      <c r="BL286" s="17" t="s">
        <v>148</v>
      </c>
      <c r="BM286" s="147" t="s">
        <v>506</v>
      </c>
    </row>
    <row r="287" spans="2:65" s="1" customFormat="1" ht="19.2">
      <c r="B287" s="32"/>
      <c r="D287" s="149" t="s">
        <v>162</v>
      </c>
      <c r="F287" s="150" t="s">
        <v>507</v>
      </c>
      <c r="I287" s="151"/>
      <c r="L287" s="32"/>
      <c r="M287" s="152"/>
      <c r="T287" s="56"/>
      <c r="AT287" s="17" t="s">
        <v>162</v>
      </c>
      <c r="AU287" s="17" t="s">
        <v>87</v>
      </c>
    </row>
    <row r="288" spans="2:65" s="12" customFormat="1" ht="10.199999999999999">
      <c r="B288" s="153"/>
      <c r="D288" s="149" t="s">
        <v>163</v>
      </c>
      <c r="E288" s="154" t="s">
        <v>1</v>
      </c>
      <c r="F288" s="155" t="s">
        <v>508</v>
      </c>
      <c r="H288" s="154" t="s">
        <v>1</v>
      </c>
      <c r="I288" s="156"/>
      <c r="L288" s="153"/>
      <c r="M288" s="157"/>
      <c r="T288" s="158"/>
      <c r="AT288" s="154" t="s">
        <v>163</v>
      </c>
      <c r="AU288" s="154" t="s">
        <v>87</v>
      </c>
      <c r="AV288" s="12" t="s">
        <v>85</v>
      </c>
      <c r="AW288" s="12" t="s">
        <v>33</v>
      </c>
      <c r="AX288" s="12" t="s">
        <v>77</v>
      </c>
      <c r="AY288" s="154" t="s">
        <v>149</v>
      </c>
    </row>
    <row r="289" spans="2:65" s="12" customFormat="1" ht="10.199999999999999">
      <c r="B289" s="153"/>
      <c r="D289" s="149" t="s">
        <v>163</v>
      </c>
      <c r="E289" s="154" t="s">
        <v>1</v>
      </c>
      <c r="F289" s="155" t="s">
        <v>509</v>
      </c>
      <c r="H289" s="154" t="s">
        <v>1</v>
      </c>
      <c r="I289" s="156"/>
      <c r="L289" s="153"/>
      <c r="M289" s="157"/>
      <c r="T289" s="158"/>
      <c r="AT289" s="154" t="s">
        <v>163</v>
      </c>
      <c r="AU289" s="154" t="s">
        <v>87</v>
      </c>
      <c r="AV289" s="12" t="s">
        <v>85</v>
      </c>
      <c r="AW289" s="12" t="s">
        <v>33</v>
      </c>
      <c r="AX289" s="12" t="s">
        <v>77</v>
      </c>
      <c r="AY289" s="154" t="s">
        <v>149</v>
      </c>
    </row>
    <row r="290" spans="2:65" s="13" customFormat="1" ht="10.199999999999999">
      <c r="B290" s="159"/>
      <c r="D290" s="149" t="s">
        <v>163</v>
      </c>
      <c r="E290" s="160" t="s">
        <v>1</v>
      </c>
      <c r="F290" s="161" t="s">
        <v>510</v>
      </c>
      <c r="H290" s="162">
        <v>3</v>
      </c>
      <c r="I290" s="163"/>
      <c r="L290" s="159"/>
      <c r="M290" s="164"/>
      <c r="T290" s="165"/>
      <c r="AT290" s="160" t="s">
        <v>163</v>
      </c>
      <c r="AU290" s="160" t="s">
        <v>87</v>
      </c>
      <c r="AV290" s="13" t="s">
        <v>87</v>
      </c>
      <c r="AW290" s="13" t="s">
        <v>33</v>
      </c>
      <c r="AX290" s="13" t="s">
        <v>85</v>
      </c>
      <c r="AY290" s="160" t="s">
        <v>149</v>
      </c>
    </row>
    <row r="291" spans="2:65" s="1" customFormat="1" ht="16.5" customHeight="1">
      <c r="B291" s="32"/>
      <c r="C291" s="176" t="s">
        <v>511</v>
      </c>
      <c r="D291" s="176" t="s">
        <v>414</v>
      </c>
      <c r="E291" s="177" t="s">
        <v>512</v>
      </c>
      <c r="F291" s="178" t="s">
        <v>513</v>
      </c>
      <c r="G291" s="179" t="s">
        <v>327</v>
      </c>
      <c r="H291" s="180">
        <v>1.4999999999999999E-2</v>
      </c>
      <c r="I291" s="181"/>
      <c r="J291" s="182">
        <f>ROUND(I291*H291,2)</f>
        <v>0</v>
      </c>
      <c r="K291" s="178" t="s">
        <v>159</v>
      </c>
      <c r="L291" s="183"/>
      <c r="M291" s="184" t="s">
        <v>1</v>
      </c>
      <c r="N291" s="185" t="s">
        <v>42</v>
      </c>
      <c r="P291" s="145">
        <f>O291*H291</f>
        <v>0</v>
      </c>
      <c r="Q291" s="145">
        <v>0.22</v>
      </c>
      <c r="R291" s="145">
        <f>Q291*H291</f>
        <v>3.3E-3</v>
      </c>
      <c r="S291" s="145">
        <v>0</v>
      </c>
      <c r="T291" s="146">
        <f>S291*H291</f>
        <v>0</v>
      </c>
      <c r="AR291" s="147" t="s">
        <v>200</v>
      </c>
      <c r="AT291" s="147" t="s">
        <v>414</v>
      </c>
      <c r="AU291" s="147" t="s">
        <v>87</v>
      </c>
      <c r="AY291" s="17" t="s">
        <v>149</v>
      </c>
      <c r="BE291" s="148">
        <f>IF(N291="základní",J291,0)</f>
        <v>0</v>
      </c>
      <c r="BF291" s="148">
        <f>IF(N291="snížená",J291,0)</f>
        <v>0</v>
      </c>
      <c r="BG291" s="148">
        <f>IF(N291="zákl. přenesená",J291,0)</f>
        <v>0</v>
      </c>
      <c r="BH291" s="148">
        <f>IF(N291="sníž. přenesená",J291,0)</f>
        <v>0</v>
      </c>
      <c r="BI291" s="148">
        <f>IF(N291="nulová",J291,0)</f>
        <v>0</v>
      </c>
      <c r="BJ291" s="17" t="s">
        <v>85</v>
      </c>
      <c r="BK291" s="148">
        <f>ROUND(I291*H291,2)</f>
        <v>0</v>
      </c>
      <c r="BL291" s="17" t="s">
        <v>148</v>
      </c>
      <c r="BM291" s="147" t="s">
        <v>514</v>
      </c>
    </row>
    <row r="292" spans="2:65" s="1" customFormat="1" ht="10.199999999999999">
      <c r="B292" s="32"/>
      <c r="D292" s="149" t="s">
        <v>162</v>
      </c>
      <c r="F292" s="150" t="s">
        <v>513</v>
      </c>
      <c r="I292" s="151"/>
      <c r="L292" s="32"/>
      <c r="M292" s="152"/>
      <c r="T292" s="56"/>
      <c r="AT292" s="17" t="s">
        <v>162</v>
      </c>
      <c r="AU292" s="17" t="s">
        <v>87</v>
      </c>
    </row>
    <row r="293" spans="2:65" s="13" customFormat="1" ht="10.199999999999999">
      <c r="B293" s="159"/>
      <c r="D293" s="149" t="s">
        <v>163</v>
      </c>
      <c r="E293" s="160" t="s">
        <v>1</v>
      </c>
      <c r="F293" s="161" t="s">
        <v>515</v>
      </c>
      <c r="H293" s="162">
        <v>1.4999999999999999E-2</v>
      </c>
      <c r="I293" s="163"/>
      <c r="L293" s="159"/>
      <c r="M293" s="164"/>
      <c r="T293" s="165"/>
      <c r="AT293" s="160" t="s">
        <v>163</v>
      </c>
      <c r="AU293" s="160" t="s">
        <v>87</v>
      </c>
      <c r="AV293" s="13" t="s">
        <v>87</v>
      </c>
      <c r="AW293" s="13" t="s">
        <v>33</v>
      </c>
      <c r="AX293" s="13" t="s">
        <v>85</v>
      </c>
      <c r="AY293" s="160" t="s">
        <v>149</v>
      </c>
    </row>
    <row r="294" spans="2:65" s="1" customFormat="1" ht="16.5" customHeight="1">
      <c r="B294" s="32"/>
      <c r="C294" s="136" t="s">
        <v>516</v>
      </c>
      <c r="D294" s="136" t="s">
        <v>155</v>
      </c>
      <c r="E294" s="137" t="s">
        <v>517</v>
      </c>
      <c r="F294" s="138" t="s">
        <v>518</v>
      </c>
      <c r="G294" s="139" t="s">
        <v>505</v>
      </c>
      <c r="H294" s="140">
        <v>3</v>
      </c>
      <c r="I294" s="141"/>
      <c r="J294" s="142">
        <f>ROUND(I294*H294,2)</f>
        <v>0</v>
      </c>
      <c r="K294" s="138" t="s">
        <v>159</v>
      </c>
      <c r="L294" s="32"/>
      <c r="M294" s="143" t="s">
        <v>1</v>
      </c>
      <c r="N294" s="144" t="s">
        <v>42</v>
      </c>
      <c r="P294" s="145">
        <f>O294*H294</f>
        <v>0</v>
      </c>
      <c r="Q294" s="145">
        <v>0</v>
      </c>
      <c r="R294" s="145">
        <f>Q294*H294</f>
        <v>0</v>
      </c>
      <c r="S294" s="145">
        <v>0</v>
      </c>
      <c r="T294" s="146">
        <f>S294*H294</f>
        <v>0</v>
      </c>
      <c r="AR294" s="147" t="s">
        <v>148</v>
      </c>
      <c r="AT294" s="147" t="s">
        <v>155</v>
      </c>
      <c r="AU294" s="147" t="s">
        <v>87</v>
      </c>
      <c r="AY294" s="17" t="s">
        <v>149</v>
      </c>
      <c r="BE294" s="148">
        <f>IF(N294="základní",J294,0)</f>
        <v>0</v>
      </c>
      <c r="BF294" s="148">
        <f>IF(N294="snížená",J294,0)</f>
        <v>0</v>
      </c>
      <c r="BG294" s="148">
        <f>IF(N294="zákl. přenesená",J294,0)</f>
        <v>0</v>
      </c>
      <c r="BH294" s="148">
        <f>IF(N294="sníž. přenesená",J294,0)</f>
        <v>0</v>
      </c>
      <c r="BI294" s="148">
        <f>IF(N294="nulová",J294,0)</f>
        <v>0</v>
      </c>
      <c r="BJ294" s="17" t="s">
        <v>85</v>
      </c>
      <c r="BK294" s="148">
        <f>ROUND(I294*H294,2)</f>
        <v>0</v>
      </c>
      <c r="BL294" s="17" t="s">
        <v>148</v>
      </c>
      <c r="BM294" s="147" t="s">
        <v>519</v>
      </c>
    </row>
    <row r="295" spans="2:65" s="1" customFormat="1" ht="19.2">
      <c r="B295" s="32"/>
      <c r="D295" s="149" t="s">
        <v>162</v>
      </c>
      <c r="F295" s="150" t="s">
        <v>520</v>
      </c>
      <c r="I295" s="151"/>
      <c r="L295" s="32"/>
      <c r="M295" s="152"/>
      <c r="T295" s="56"/>
      <c r="AT295" s="17" t="s">
        <v>162</v>
      </c>
      <c r="AU295" s="17" t="s">
        <v>87</v>
      </c>
    </row>
    <row r="296" spans="2:65" s="13" customFormat="1" ht="10.199999999999999">
      <c r="B296" s="159"/>
      <c r="D296" s="149" t="s">
        <v>163</v>
      </c>
      <c r="E296" s="160" t="s">
        <v>1</v>
      </c>
      <c r="F296" s="161" t="s">
        <v>521</v>
      </c>
      <c r="H296" s="162">
        <v>3</v>
      </c>
      <c r="I296" s="163"/>
      <c r="L296" s="159"/>
      <c r="M296" s="164"/>
      <c r="T296" s="165"/>
      <c r="AT296" s="160" t="s">
        <v>163</v>
      </c>
      <c r="AU296" s="160" t="s">
        <v>87</v>
      </c>
      <c r="AV296" s="13" t="s">
        <v>87</v>
      </c>
      <c r="AW296" s="13" t="s">
        <v>33</v>
      </c>
      <c r="AX296" s="13" t="s">
        <v>85</v>
      </c>
      <c r="AY296" s="160" t="s">
        <v>149</v>
      </c>
    </row>
    <row r="297" spans="2:65" s="12" customFormat="1" ht="10.199999999999999">
      <c r="B297" s="153"/>
      <c r="D297" s="149" t="s">
        <v>163</v>
      </c>
      <c r="E297" s="154" t="s">
        <v>1</v>
      </c>
      <c r="F297" s="155" t="s">
        <v>522</v>
      </c>
      <c r="H297" s="154" t="s">
        <v>1</v>
      </c>
      <c r="I297" s="156"/>
      <c r="L297" s="153"/>
      <c r="M297" s="157"/>
      <c r="T297" s="158"/>
      <c r="AT297" s="154" t="s">
        <v>163</v>
      </c>
      <c r="AU297" s="154" t="s">
        <v>87</v>
      </c>
      <c r="AV297" s="12" t="s">
        <v>85</v>
      </c>
      <c r="AW297" s="12" t="s">
        <v>33</v>
      </c>
      <c r="AX297" s="12" t="s">
        <v>77</v>
      </c>
      <c r="AY297" s="154" t="s">
        <v>149</v>
      </c>
    </row>
    <row r="298" spans="2:65" s="1" customFormat="1" ht="21.75" customHeight="1">
      <c r="B298" s="32"/>
      <c r="C298" s="136" t="s">
        <v>523</v>
      </c>
      <c r="D298" s="136" t="s">
        <v>155</v>
      </c>
      <c r="E298" s="137" t="s">
        <v>524</v>
      </c>
      <c r="F298" s="138" t="s">
        <v>525</v>
      </c>
      <c r="G298" s="139" t="s">
        <v>505</v>
      </c>
      <c r="H298" s="140">
        <v>3</v>
      </c>
      <c r="I298" s="141"/>
      <c r="J298" s="142">
        <f>ROUND(I298*H298,2)</f>
        <v>0</v>
      </c>
      <c r="K298" s="138" t="s">
        <v>159</v>
      </c>
      <c r="L298" s="32"/>
      <c r="M298" s="143" t="s">
        <v>1</v>
      </c>
      <c r="N298" s="144" t="s">
        <v>42</v>
      </c>
      <c r="P298" s="145">
        <f>O298*H298</f>
        <v>0</v>
      </c>
      <c r="Q298" s="145">
        <v>6.0000000000000002E-5</v>
      </c>
      <c r="R298" s="145">
        <f>Q298*H298</f>
        <v>1.8000000000000001E-4</v>
      </c>
      <c r="S298" s="145">
        <v>0</v>
      </c>
      <c r="T298" s="146">
        <f>S298*H298</f>
        <v>0</v>
      </c>
      <c r="AR298" s="147" t="s">
        <v>148</v>
      </c>
      <c r="AT298" s="147" t="s">
        <v>155</v>
      </c>
      <c r="AU298" s="147" t="s">
        <v>87</v>
      </c>
      <c r="AY298" s="17" t="s">
        <v>149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7" t="s">
        <v>85</v>
      </c>
      <c r="BK298" s="148">
        <f>ROUND(I298*H298,2)</f>
        <v>0</v>
      </c>
      <c r="BL298" s="17" t="s">
        <v>148</v>
      </c>
      <c r="BM298" s="147" t="s">
        <v>526</v>
      </c>
    </row>
    <row r="299" spans="2:65" s="1" customFormat="1" ht="10.199999999999999">
      <c r="B299" s="32"/>
      <c r="D299" s="149" t="s">
        <v>162</v>
      </c>
      <c r="F299" s="150" t="s">
        <v>527</v>
      </c>
      <c r="I299" s="151"/>
      <c r="L299" s="32"/>
      <c r="M299" s="152"/>
      <c r="T299" s="56"/>
      <c r="AT299" s="17" t="s">
        <v>162</v>
      </c>
      <c r="AU299" s="17" t="s">
        <v>87</v>
      </c>
    </row>
    <row r="300" spans="2:65" s="13" customFormat="1" ht="10.199999999999999">
      <c r="B300" s="159"/>
      <c r="D300" s="149" t="s">
        <v>163</v>
      </c>
      <c r="E300" s="160" t="s">
        <v>1</v>
      </c>
      <c r="F300" s="161" t="s">
        <v>521</v>
      </c>
      <c r="H300" s="162">
        <v>3</v>
      </c>
      <c r="I300" s="163"/>
      <c r="L300" s="159"/>
      <c r="M300" s="164"/>
      <c r="T300" s="165"/>
      <c r="AT300" s="160" t="s">
        <v>163</v>
      </c>
      <c r="AU300" s="160" t="s">
        <v>87</v>
      </c>
      <c r="AV300" s="13" t="s">
        <v>87</v>
      </c>
      <c r="AW300" s="13" t="s">
        <v>33</v>
      </c>
      <c r="AX300" s="13" t="s">
        <v>85</v>
      </c>
      <c r="AY300" s="160" t="s">
        <v>149</v>
      </c>
    </row>
    <row r="301" spans="2:65" s="1" customFormat="1" ht="16.5" customHeight="1">
      <c r="B301" s="32"/>
      <c r="C301" s="176" t="s">
        <v>528</v>
      </c>
      <c r="D301" s="176" t="s">
        <v>414</v>
      </c>
      <c r="E301" s="177" t="s">
        <v>529</v>
      </c>
      <c r="F301" s="178" t="s">
        <v>530</v>
      </c>
      <c r="G301" s="179" t="s">
        <v>505</v>
      </c>
      <c r="H301" s="180">
        <v>9</v>
      </c>
      <c r="I301" s="181"/>
      <c r="J301" s="182">
        <f>ROUND(I301*H301,2)</f>
        <v>0</v>
      </c>
      <c r="K301" s="178" t="s">
        <v>159</v>
      </c>
      <c r="L301" s="183"/>
      <c r="M301" s="184" t="s">
        <v>1</v>
      </c>
      <c r="N301" s="185" t="s">
        <v>42</v>
      </c>
      <c r="P301" s="145">
        <f>O301*H301</f>
        <v>0</v>
      </c>
      <c r="Q301" s="145">
        <v>7.0899999999999999E-3</v>
      </c>
      <c r="R301" s="145">
        <f>Q301*H301</f>
        <v>6.3810000000000006E-2</v>
      </c>
      <c r="S301" s="145">
        <v>0</v>
      </c>
      <c r="T301" s="146">
        <f>S301*H301</f>
        <v>0</v>
      </c>
      <c r="AR301" s="147" t="s">
        <v>200</v>
      </c>
      <c r="AT301" s="147" t="s">
        <v>414</v>
      </c>
      <c r="AU301" s="147" t="s">
        <v>87</v>
      </c>
      <c r="AY301" s="17" t="s">
        <v>149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7" t="s">
        <v>85</v>
      </c>
      <c r="BK301" s="148">
        <f>ROUND(I301*H301,2)</f>
        <v>0</v>
      </c>
      <c r="BL301" s="17" t="s">
        <v>148</v>
      </c>
      <c r="BM301" s="147" t="s">
        <v>531</v>
      </c>
    </row>
    <row r="302" spans="2:65" s="1" customFormat="1" ht="10.199999999999999">
      <c r="B302" s="32"/>
      <c r="D302" s="149" t="s">
        <v>162</v>
      </c>
      <c r="F302" s="150" t="s">
        <v>530</v>
      </c>
      <c r="I302" s="151"/>
      <c r="L302" s="32"/>
      <c r="M302" s="152"/>
      <c r="T302" s="56"/>
      <c r="AT302" s="17" t="s">
        <v>162</v>
      </c>
      <c r="AU302" s="17" t="s">
        <v>87</v>
      </c>
    </row>
    <row r="303" spans="2:65" s="13" customFormat="1" ht="10.199999999999999">
      <c r="B303" s="159"/>
      <c r="D303" s="149" t="s">
        <v>163</v>
      </c>
      <c r="E303" s="160" t="s">
        <v>1</v>
      </c>
      <c r="F303" s="161" t="s">
        <v>532</v>
      </c>
      <c r="H303" s="162">
        <v>9</v>
      </c>
      <c r="I303" s="163"/>
      <c r="L303" s="159"/>
      <c r="M303" s="164"/>
      <c r="T303" s="165"/>
      <c r="AT303" s="160" t="s">
        <v>163</v>
      </c>
      <c r="AU303" s="160" t="s">
        <v>87</v>
      </c>
      <c r="AV303" s="13" t="s">
        <v>87</v>
      </c>
      <c r="AW303" s="13" t="s">
        <v>33</v>
      </c>
      <c r="AX303" s="13" t="s">
        <v>85</v>
      </c>
      <c r="AY303" s="160" t="s">
        <v>149</v>
      </c>
    </row>
    <row r="304" spans="2:65" s="1" customFormat="1" ht="21.75" customHeight="1">
      <c r="B304" s="32"/>
      <c r="C304" s="136" t="s">
        <v>533</v>
      </c>
      <c r="D304" s="136" t="s">
        <v>155</v>
      </c>
      <c r="E304" s="137" t="s">
        <v>534</v>
      </c>
      <c r="F304" s="138" t="s">
        <v>535</v>
      </c>
      <c r="G304" s="139" t="s">
        <v>505</v>
      </c>
      <c r="H304" s="140">
        <v>3</v>
      </c>
      <c r="I304" s="141"/>
      <c r="J304" s="142">
        <f>ROUND(I304*H304,2)</f>
        <v>0</v>
      </c>
      <c r="K304" s="138" t="s">
        <v>159</v>
      </c>
      <c r="L304" s="32"/>
      <c r="M304" s="143" t="s">
        <v>1</v>
      </c>
      <c r="N304" s="144" t="s">
        <v>42</v>
      </c>
      <c r="P304" s="145">
        <f>O304*H304</f>
        <v>0</v>
      </c>
      <c r="Q304" s="145">
        <v>0</v>
      </c>
      <c r="R304" s="145">
        <f>Q304*H304</f>
        <v>0</v>
      </c>
      <c r="S304" s="145">
        <v>0</v>
      </c>
      <c r="T304" s="146">
        <f>S304*H304</f>
        <v>0</v>
      </c>
      <c r="AR304" s="147" t="s">
        <v>148</v>
      </c>
      <c r="AT304" s="147" t="s">
        <v>155</v>
      </c>
      <c r="AU304" s="147" t="s">
        <v>87</v>
      </c>
      <c r="AY304" s="17" t="s">
        <v>149</v>
      </c>
      <c r="BE304" s="148">
        <f>IF(N304="základní",J304,0)</f>
        <v>0</v>
      </c>
      <c r="BF304" s="148">
        <f>IF(N304="snížená",J304,0)</f>
        <v>0</v>
      </c>
      <c r="BG304" s="148">
        <f>IF(N304="zákl. přenesená",J304,0)</f>
        <v>0</v>
      </c>
      <c r="BH304" s="148">
        <f>IF(N304="sníž. přenesená",J304,0)</f>
        <v>0</v>
      </c>
      <c r="BI304" s="148">
        <f>IF(N304="nulová",J304,0)</f>
        <v>0</v>
      </c>
      <c r="BJ304" s="17" t="s">
        <v>85</v>
      </c>
      <c r="BK304" s="148">
        <f>ROUND(I304*H304,2)</f>
        <v>0</v>
      </c>
      <c r="BL304" s="17" t="s">
        <v>148</v>
      </c>
      <c r="BM304" s="147" t="s">
        <v>536</v>
      </c>
    </row>
    <row r="305" spans="2:65" s="1" customFormat="1" ht="10.199999999999999">
      <c r="B305" s="32"/>
      <c r="D305" s="149" t="s">
        <v>162</v>
      </c>
      <c r="F305" s="150" t="s">
        <v>537</v>
      </c>
      <c r="I305" s="151"/>
      <c r="L305" s="32"/>
      <c r="M305" s="152"/>
      <c r="T305" s="56"/>
      <c r="AT305" s="17" t="s">
        <v>162</v>
      </c>
      <c r="AU305" s="17" t="s">
        <v>87</v>
      </c>
    </row>
    <row r="306" spans="2:65" s="13" customFormat="1" ht="10.199999999999999">
      <c r="B306" s="159"/>
      <c r="D306" s="149" t="s">
        <v>163</v>
      </c>
      <c r="E306" s="160" t="s">
        <v>1</v>
      </c>
      <c r="F306" s="161" t="s">
        <v>521</v>
      </c>
      <c r="H306" s="162">
        <v>3</v>
      </c>
      <c r="I306" s="163"/>
      <c r="L306" s="159"/>
      <c r="M306" s="164"/>
      <c r="T306" s="165"/>
      <c r="AT306" s="160" t="s">
        <v>163</v>
      </c>
      <c r="AU306" s="160" t="s">
        <v>87</v>
      </c>
      <c r="AV306" s="13" t="s">
        <v>87</v>
      </c>
      <c r="AW306" s="13" t="s">
        <v>33</v>
      </c>
      <c r="AX306" s="13" t="s">
        <v>85</v>
      </c>
      <c r="AY306" s="160" t="s">
        <v>149</v>
      </c>
    </row>
    <row r="307" spans="2:65" s="12" customFormat="1" ht="10.199999999999999">
      <c r="B307" s="153"/>
      <c r="D307" s="149" t="s">
        <v>163</v>
      </c>
      <c r="E307" s="154" t="s">
        <v>1</v>
      </c>
      <c r="F307" s="155" t="s">
        <v>538</v>
      </c>
      <c r="H307" s="154" t="s">
        <v>1</v>
      </c>
      <c r="I307" s="156"/>
      <c r="L307" s="153"/>
      <c r="M307" s="157"/>
      <c r="T307" s="158"/>
      <c r="AT307" s="154" t="s">
        <v>163</v>
      </c>
      <c r="AU307" s="154" t="s">
        <v>87</v>
      </c>
      <c r="AV307" s="12" t="s">
        <v>85</v>
      </c>
      <c r="AW307" s="12" t="s">
        <v>33</v>
      </c>
      <c r="AX307" s="12" t="s">
        <v>77</v>
      </c>
      <c r="AY307" s="154" t="s">
        <v>149</v>
      </c>
    </row>
    <row r="308" spans="2:65" s="1" customFormat="1" ht="16.5" customHeight="1">
      <c r="B308" s="32"/>
      <c r="C308" s="136" t="s">
        <v>539</v>
      </c>
      <c r="D308" s="136" t="s">
        <v>155</v>
      </c>
      <c r="E308" s="137" t="s">
        <v>540</v>
      </c>
      <c r="F308" s="138" t="s">
        <v>541</v>
      </c>
      <c r="G308" s="139" t="s">
        <v>261</v>
      </c>
      <c r="H308" s="140">
        <v>0.9</v>
      </c>
      <c r="I308" s="141"/>
      <c r="J308" s="142">
        <f>ROUND(I308*H308,2)</f>
        <v>0</v>
      </c>
      <c r="K308" s="138" t="s">
        <v>159</v>
      </c>
      <c r="L308" s="32"/>
      <c r="M308" s="143" t="s">
        <v>1</v>
      </c>
      <c r="N308" s="144" t="s">
        <v>42</v>
      </c>
      <c r="P308" s="145">
        <f>O308*H308</f>
        <v>0</v>
      </c>
      <c r="Q308" s="145">
        <v>3.6000000000000002E-4</v>
      </c>
      <c r="R308" s="145">
        <f>Q308*H308</f>
        <v>3.2400000000000001E-4</v>
      </c>
      <c r="S308" s="145">
        <v>0</v>
      </c>
      <c r="T308" s="146">
        <f>S308*H308</f>
        <v>0</v>
      </c>
      <c r="AR308" s="147" t="s">
        <v>148</v>
      </c>
      <c r="AT308" s="147" t="s">
        <v>155</v>
      </c>
      <c r="AU308" s="147" t="s">
        <v>87</v>
      </c>
      <c r="AY308" s="17" t="s">
        <v>149</v>
      </c>
      <c r="BE308" s="148">
        <f>IF(N308="základní",J308,0)</f>
        <v>0</v>
      </c>
      <c r="BF308" s="148">
        <f>IF(N308="snížená",J308,0)</f>
        <v>0</v>
      </c>
      <c r="BG308" s="148">
        <f>IF(N308="zákl. přenesená",J308,0)</f>
        <v>0</v>
      </c>
      <c r="BH308" s="148">
        <f>IF(N308="sníž. přenesená",J308,0)</f>
        <v>0</v>
      </c>
      <c r="BI308" s="148">
        <f>IF(N308="nulová",J308,0)</f>
        <v>0</v>
      </c>
      <c r="BJ308" s="17" t="s">
        <v>85</v>
      </c>
      <c r="BK308" s="148">
        <f>ROUND(I308*H308,2)</f>
        <v>0</v>
      </c>
      <c r="BL308" s="17" t="s">
        <v>148</v>
      </c>
      <c r="BM308" s="147" t="s">
        <v>542</v>
      </c>
    </row>
    <row r="309" spans="2:65" s="1" customFormat="1" ht="10.199999999999999">
      <c r="B309" s="32"/>
      <c r="D309" s="149" t="s">
        <v>162</v>
      </c>
      <c r="F309" s="150" t="s">
        <v>543</v>
      </c>
      <c r="I309" s="151"/>
      <c r="L309" s="32"/>
      <c r="M309" s="152"/>
      <c r="T309" s="56"/>
      <c r="AT309" s="17" t="s">
        <v>162</v>
      </c>
      <c r="AU309" s="17" t="s">
        <v>87</v>
      </c>
    </row>
    <row r="310" spans="2:65" s="13" customFormat="1" ht="10.199999999999999">
      <c r="B310" s="159"/>
      <c r="D310" s="149" t="s">
        <v>163</v>
      </c>
      <c r="E310" s="160" t="s">
        <v>1</v>
      </c>
      <c r="F310" s="161" t="s">
        <v>544</v>
      </c>
      <c r="H310" s="162">
        <v>0.9</v>
      </c>
      <c r="I310" s="163"/>
      <c r="L310" s="159"/>
      <c r="M310" s="164"/>
      <c r="T310" s="165"/>
      <c r="AT310" s="160" t="s">
        <v>163</v>
      </c>
      <c r="AU310" s="160" t="s">
        <v>87</v>
      </c>
      <c r="AV310" s="13" t="s">
        <v>87</v>
      </c>
      <c r="AW310" s="13" t="s">
        <v>33</v>
      </c>
      <c r="AX310" s="13" t="s">
        <v>85</v>
      </c>
      <c r="AY310" s="160" t="s">
        <v>149</v>
      </c>
    </row>
    <row r="311" spans="2:65" s="1" customFormat="1" ht="16.5" customHeight="1">
      <c r="B311" s="32"/>
      <c r="C311" s="136" t="s">
        <v>545</v>
      </c>
      <c r="D311" s="136" t="s">
        <v>155</v>
      </c>
      <c r="E311" s="137" t="s">
        <v>546</v>
      </c>
      <c r="F311" s="138" t="s">
        <v>547</v>
      </c>
      <c r="G311" s="139" t="s">
        <v>505</v>
      </c>
      <c r="H311" s="140">
        <v>3</v>
      </c>
      <c r="I311" s="141"/>
      <c r="J311" s="142">
        <f>ROUND(I311*H311,2)</f>
        <v>0</v>
      </c>
      <c r="K311" s="138" t="s">
        <v>159</v>
      </c>
      <c r="L311" s="32"/>
      <c r="M311" s="143" t="s">
        <v>1</v>
      </c>
      <c r="N311" s="144" t="s">
        <v>42</v>
      </c>
      <c r="P311" s="145">
        <f>O311*H311</f>
        <v>0</v>
      </c>
      <c r="Q311" s="145">
        <v>2.8900000000000002E-3</v>
      </c>
      <c r="R311" s="145">
        <f>Q311*H311</f>
        <v>8.6700000000000006E-3</v>
      </c>
      <c r="S311" s="145">
        <v>0</v>
      </c>
      <c r="T311" s="146">
        <f>S311*H311</f>
        <v>0</v>
      </c>
      <c r="AR311" s="147" t="s">
        <v>148</v>
      </c>
      <c r="AT311" s="147" t="s">
        <v>155</v>
      </c>
      <c r="AU311" s="147" t="s">
        <v>87</v>
      </c>
      <c r="AY311" s="17" t="s">
        <v>149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7" t="s">
        <v>85</v>
      </c>
      <c r="BK311" s="148">
        <f>ROUND(I311*H311,2)</f>
        <v>0</v>
      </c>
      <c r="BL311" s="17" t="s">
        <v>148</v>
      </c>
      <c r="BM311" s="147" t="s">
        <v>548</v>
      </c>
    </row>
    <row r="312" spans="2:65" s="1" customFormat="1" ht="10.199999999999999">
      <c r="B312" s="32"/>
      <c r="D312" s="149" t="s">
        <v>162</v>
      </c>
      <c r="F312" s="150" t="s">
        <v>549</v>
      </c>
      <c r="I312" s="151"/>
      <c r="L312" s="32"/>
      <c r="M312" s="152"/>
      <c r="T312" s="56"/>
      <c r="AT312" s="17" t="s">
        <v>162</v>
      </c>
      <c r="AU312" s="17" t="s">
        <v>87</v>
      </c>
    </row>
    <row r="313" spans="2:65" s="13" customFormat="1" ht="10.199999999999999">
      <c r="B313" s="159"/>
      <c r="D313" s="149" t="s">
        <v>163</v>
      </c>
      <c r="E313" s="160" t="s">
        <v>1</v>
      </c>
      <c r="F313" s="161" t="s">
        <v>521</v>
      </c>
      <c r="H313" s="162">
        <v>3</v>
      </c>
      <c r="I313" s="163"/>
      <c r="L313" s="159"/>
      <c r="M313" s="164"/>
      <c r="T313" s="165"/>
      <c r="AT313" s="160" t="s">
        <v>163</v>
      </c>
      <c r="AU313" s="160" t="s">
        <v>87</v>
      </c>
      <c r="AV313" s="13" t="s">
        <v>87</v>
      </c>
      <c r="AW313" s="13" t="s">
        <v>33</v>
      </c>
      <c r="AX313" s="13" t="s">
        <v>85</v>
      </c>
      <c r="AY313" s="160" t="s">
        <v>149</v>
      </c>
    </row>
    <row r="314" spans="2:65" s="1" customFormat="1" ht="16.5" customHeight="1">
      <c r="B314" s="32"/>
      <c r="C314" s="136" t="s">
        <v>550</v>
      </c>
      <c r="D314" s="136" t="s">
        <v>155</v>
      </c>
      <c r="E314" s="137" t="s">
        <v>551</v>
      </c>
      <c r="F314" s="138" t="s">
        <v>552</v>
      </c>
      <c r="G314" s="139" t="s">
        <v>505</v>
      </c>
      <c r="H314" s="140">
        <v>3</v>
      </c>
      <c r="I314" s="141"/>
      <c r="J314" s="142">
        <f>ROUND(I314*H314,2)</f>
        <v>0</v>
      </c>
      <c r="K314" s="138" t="s">
        <v>159</v>
      </c>
      <c r="L314" s="32"/>
      <c r="M314" s="143" t="s">
        <v>1</v>
      </c>
      <c r="N314" s="144" t="s">
        <v>42</v>
      </c>
      <c r="P314" s="145">
        <f>O314*H314</f>
        <v>0</v>
      </c>
      <c r="Q314" s="145">
        <v>0</v>
      </c>
      <c r="R314" s="145">
        <f>Q314*H314</f>
        <v>0</v>
      </c>
      <c r="S314" s="145">
        <v>0</v>
      </c>
      <c r="T314" s="146">
        <f>S314*H314</f>
        <v>0</v>
      </c>
      <c r="AR314" s="147" t="s">
        <v>148</v>
      </c>
      <c r="AT314" s="147" t="s">
        <v>155</v>
      </c>
      <c r="AU314" s="147" t="s">
        <v>87</v>
      </c>
      <c r="AY314" s="17" t="s">
        <v>149</v>
      </c>
      <c r="BE314" s="148">
        <f>IF(N314="základní",J314,0)</f>
        <v>0</v>
      </c>
      <c r="BF314" s="148">
        <f>IF(N314="snížená",J314,0)</f>
        <v>0</v>
      </c>
      <c r="BG314" s="148">
        <f>IF(N314="zákl. přenesená",J314,0)</f>
        <v>0</v>
      </c>
      <c r="BH314" s="148">
        <f>IF(N314="sníž. přenesená",J314,0)</f>
        <v>0</v>
      </c>
      <c r="BI314" s="148">
        <f>IF(N314="nulová",J314,0)</f>
        <v>0</v>
      </c>
      <c r="BJ314" s="17" t="s">
        <v>85</v>
      </c>
      <c r="BK314" s="148">
        <f>ROUND(I314*H314,2)</f>
        <v>0</v>
      </c>
      <c r="BL314" s="17" t="s">
        <v>148</v>
      </c>
      <c r="BM314" s="147" t="s">
        <v>553</v>
      </c>
    </row>
    <row r="315" spans="2:65" s="1" customFormat="1" ht="10.199999999999999">
      <c r="B315" s="32"/>
      <c r="D315" s="149" t="s">
        <v>162</v>
      </c>
      <c r="F315" s="150" t="s">
        <v>554</v>
      </c>
      <c r="I315" s="151"/>
      <c r="L315" s="32"/>
      <c r="M315" s="152"/>
      <c r="T315" s="56"/>
      <c r="AT315" s="17" t="s">
        <v>162</v>
      </c>
      <c r="AU315" s="17" t="s">
        <v>87</v>
      </c>
    </row>
    <row r="316" spans="2:65" s="13" customFormat="1" ht="10.199999999999999">
      <c r="B316" s="159"/>
      <c r="D316" s="149" t="s">
        <v>163</v>
      </c>
      <c r="E316" s="160" t="s">
        <v>1</v>
      </c>
      <c r="F316" s="161" t="s">
        <v>555</v>
      </c>
      <c r="H316" s="162">
        <v>3</v>
      </c>
      <c r="I316" s="163"/>
      <c r="L316" s="159"/>
      <c r="M316" s="164"/>
      <c r="T316" s="165"/>
      <c r="AT316" s="160" t="s">
        <v>163</v>
      </c>
      <c r="AU316" s="160" t="s">
        <v>87</v>
      </c>
      <c r="AV316" s="13" t="s">
        <v>87</v>
      </c>
      <c r="AW316" s="13" t="s">
        <v>33</v>
      </c>
      <c r="AX316" s="13" t="s">
        <v>85</v>
      </c>
      <c r="AY316" s="160" t="s">
        <v>149</v>
      </c>
    </row>
    <row r="317" spans="2:65" s="1" customFormat="1" ht="16.5" customHeight="1">
      <c r="B317" s="32"/>
      <c r="C317" s="136" t="s">
        <v>556</v>
      </c>
      <c r="D317" s="136" t="s">
        <v>155</v>
      </c>
      <c r="E317" s="137" t="s">
        <v>557</v>
      </c>
      <c r="F317" s="138" t="s">
        <v>558</v>
      </c>
      <c r="G317" s="139" t="s">
        <v>505</v>
      </c>
      <c r="H317" s="140">
        <v>1</v>
      </c>
      <c r="I317" s="141"/>
      <c r="J317" s="142">
        <f>ROUND(I317*H317,2)</f>
        <v>0</v>
      </c>
      <c r="K317" s="138" t="s">
        <v>159</v>
      </c>
      <c r="L317" s="32"/>
      <c r="M317" s="143" t="s">
        <v>1</v>
      </c>
      <c r="N317" s="144" t="s">
        <v>42</v>
      </c>
      <c r="P317" s="145">
        <f>O317*H317</f>
        <v>0</v>
      </c>
      <c r="Q317" s="145">
        <v>3.8429999999999999E-2</v>
      </c>
      <c r="R317" s="145">
        <f>Q317*H317</f>
        <v>3.8429999999999999E-2</v>
      </c>
      <c r="S317" s="145">
        <v>0</v>
      </c>
      <c r="T317" s="146">
        <f>S317*H317</f>
        <v>0</v>
      </c>
      <c r="AR317" s="147" t="s">
        <v>148</v>
      </c>
      <c r="AT317" s="147" t="s">
        <v>155</v>
      </c>
      <c r="AU317" s="147" t="s">
        <v>87</v>
      </c>
      <c r="AY317" s="17" t="s">
        <v>149</v>
      </c>
      <c r="BE317" s="148">
        <f>IF(N317="základní",J317,0)</f>
        <v>0</v>
      </c>
      <c r="BF317" s="148">
        <f>IF(N317="snížená",J317,0)</f>
        <v>0</v>
      </c>
      <c r="BG317" s="148">
        <f>IF(N317="zákl. přenesená",J317,0)</f>
        <v>0</v>
      </c>
      <c r="BH317" s="148">
        <f>IF(N317="sníž. přenesená",J317,0)</f>
        <v>0</v>
      </c>
      <c r="BI317" s="148">
        <f>IF(N317="nulová",J317,0)</f>
        <v>0</v>
      </c>
      <c r="BJ317" s="17" t="s">
        <v>85</v>
      </c>
      <c r="BK317" s="148">
        <f>ROUND(I317*H317,2)</f>
        <v>0</v>
      </c>
      <c r="BL317" s="17" t="s">
        <v>148</v>
      </c>
      <c r="BM317" s="147" t="s">
        <v>559</v>
      </c>
    </row>
    <row r="318" spans="2:65" s="1" customFormat="1" ht="19.2">
      <c r="B318" s="32"/>
      <c r="D318" s="149" t="s">
        <v>162</v>
      </c>
      <c r="F318" s="150" t="s">
        <v>560</v>
      </c>
      <c r="I318" s="151"/>
      <c r="L318" s="32"/>
      <c r="M318" s="152"/>
      <c r="T318" s="56"/>
      <c r="AT318" s="17" t="s">
        <v>162</v>
      </c>
      <c r="AU318" s="17" t="s">
        <v>87</v>
      </c>
    </row>
    <row r="319" spans="2:65" s="13" customFormat="1" ht="10.199999999999999">
      <c r="B319" s="159"/>
      <c r="D319" s="149" t="s">
        <v>163</v>
      </c>
      <c r="E319" s="160" t="s">
        <v>1</v>
      </c>
      <c r="F319" s="161" t="s">
        <v>561</v>
      </c>
      <c r="H319" s="162">
        <v>1</v>
      </c>
      <c r="I319" s="163"/>
      <c r="L319" s="159"/>
      <c r="M319" s="164"/>
      <c r="T319" s="165"/>
      <c r="AT319" s="160" t="s">
        <v>163</v>
      </c>
      <c r="AU319" s="160" t="s">
        <v>87</v>
      </c>
      <c r="AV319" s="13" t="s">
        <v>87</v>
      </c>
      <c r="AW319" s="13" t="s">
        <v>33</v>
      </c>
      <c r="AX319" s="13" t="s">
        <v>85</v>
      </c>
      <c r="AY319" s="160" t="s">
        <v>149</v>
      </c>
    </row>
    <row r="320" spans="2:65" s="1" customFormat="1" ht="16.5" customHeight="1">
      <c r="B320" s="32"/>
      <c r="C320" s="136" t="s">
        <v>562</v>
      </c>
      <c r="D320" s="136" t="s">
        <v>155</v>
      </c>
      <c r="E320" s="137" t="s">
        <v>563</v>
      </c>
      <c r="F320" s="138" t="s">
        <v>564</v>
      </c>
      <c r="G320" s="139" t="s">
        <v>505</v>
      </c>
      <c r="H320" s="140">
        <v>1</v>
      </c>
      <c r="I320" s="141"/>
      <c r="J320" s="142">
        <f>ROUND(I320*H320,2)</f>
        <v>0</v>
      </c>
      <c r="K320" s="138" t="s">
        <v>159</v>
      </c>
      <c r="L320" s="32"/>
      <c r="M320" s="143" t="s">
        <v>1</v>
      </c>
      <c r="N320" s="144" t="s">
        <v>42</v>
      </c>
      <c r="P320" s="145">
        <f>O320*H320</f>
        <v>0</v>
      </c>
      <c r="Q320" s="145">
        <v>5.978E-2</v>
      </c>
      <c r="R320" s="145">
        <f>Q320*H320</f>
        <v>5.978E-2</v>
      </c>
      <c r="S320" s="145">
        <v>0</v>
      </c>
      <c r="T320" s="146">
        <f>S320*H320</f>
        <v>0</v>
      </c>
      <c r="AR320" s="147" t="s">
        <v>148</v>
      </c>
      <c r="AT320" s="147" t="s">
        <v>155</v>
      </c>
      <c r="AU320" s="147" t="s">
        <v>87</v>
      </c>
      <c r="AY320" s="17" t="s">
        <v>149</v>
      </c>
      <c r="BE320" s="148">
        <f>IF(N320="základní",J320,0)</f>
        <v>0</v>
      </c>
      <c r="BF320" s="148">
        <f>IF(N320="snížená",J320,0)</f>
        <v>0</v>
      </c>
      <c r="BG320" s="148">
        <f>IF(N320="zákl. přenesená",J320,0)</f>
        <v>0</v>
      </c>
      <c r="BH320" s="148">
        <f>IF(N320="sníž. přenesená",J320,0)</f>
        <v>0</v>
      </c>
      <c r="BI320" s="148">
        <f>IF(N320="nulová",J320,0)</f>
        <v>0</v>
      </c>
      <c r="BJ320" s="17" t="s">
        <v>85</v>
      </c>
      <c r="BK320" s="148">
        <f>ROUND(I320*H320,2)</f>
        <v>0</v>
      </c>
      <c r="BL320" s="17" t="s">
        <v>148</v>
      </c>
      <c r="BM320" s="147" t="s">
        <v>565</v>
      </c>
    </row>
    <row r="321" spans="2:65" s="1" customFormat="1" ht="19.2">
      <c r="B321" s="32"/>
      <c r="D321" s="149" t="s">
        <v>162</v>
      </c>
      <c r="F321" s="150" t="s">
        <v>566</v>
      </c>
      <c r="I321" s="151"/>
      <c r="L321" s="32"/>
      <c r="M321" s="152"/>
      <c r="T321" s="56"/>
      <c r="AT321" s="17" t="s">
        <v>162</v>
      </c>
      <c r="AU321" s="17" t="s">
        <v>87</v>
      </c>
    </row>
    <row r="322" spans="2:65" s="13" customFormat="1" ht="10.199999999999999">
      <c r="B322" s="159"/>
      <c r="D322" s="149" t="s">
        <v>163</v>
      </c>
      <c r="E322" s="160" t="s">
        <v>1</v>
      </c>
      <c r="F322" s="161" t="s">
        <v>561</v>
      </c>
      <c r="H322" s="162">
        <v>1</v>
      </c>
      <c r="I322" s="163"/>
      <c r="L322" s="159"/>
      <c r="M322" s="164"/>
      <c r="T322" s="165"/>
      <c r="AT322" s="160" t="s">
        <v>163</v>
      </c>
      <c r="AU322" s="160" t="s">
        <v>87</v>
      </c>
      <c r="AV322" s="13" t="s">
        <v>87</v>
      </c>
      <c r="AW322" s="13" t="s">
        <v>33</v>
      </c>
      <c r="AX322" s="13" t="s">
        <v>85</v>
      </c>
      <c r="AY322" s="160" t="s">
        <v>149</v>
      </c>
    </row>
    <row r="323" spans="2:65" s="1" customFormat="1" ht="16.5" customHeight="1">
      <c r="B323" s="32"/>
      <c r="C323" s="136" t="s">
        <v>567</v>
      </c>
      <c r="D323" s="136" t="s">
        <v>155</v>
      </c>
      <c r="E323" s="137" t="s">
        <v>568</v>
      </c>
      <c r="F323" s="138" t="s">
        <v>569</v>
      </c>
      <c r="G323" s="139" t="s">
        <v>261</v>
      </c>
      <c r="H323" s="140">
        <v>3</v>
      </c>
      <c r="I323" s="141"/>
      <c r="J323" s="142">
        <f>ROUND(I323*H323,2)</f>
        <v>0</v>
      </c>
      <c r="K323" s="138" t="s">
        <v>159</v>
      </c>
      <c r="L323" s="32"/>
      <c r="M323" s="143" t="s">
        <v>1</v>
      </c>
      <c r="N323" s="144" t="s">
        <v>42</v>
      </c>
      <c r="P323" s="145">
        <f>O323*H323</f>
        <v>0</v>
      </c>
      <c r="Q323" s="145">
        <v>0</v>
      </c>
      <c r="R323" s="145">
        <f>Q323*H323</f>
        <v>0</v>
      </c>
      <c r="S323" s="145">
        <v>0</v>
      </c>
      <c r="T323" s="146">
        <f>S323*H323</f>
        <v>0</v>
      </c>
      <c r="AR323" s="147" t="s">
        <v>148</v>
      </c>
      <c r="AT323" s="147" t="s">
        <v>155</v>
      </c>
      <c r="AU323" s="147" t="s">
        <v>87</v>
      </c>
      <c r="AY323" s="17" t="s">
        <v>149</v>
      </c>
      <c r="BE323" s="148">
        <f>IF(N323="základní",J323,0)</f>
        <v>0</v>
      </c>
      <c r="BF323" s="148">
        <f>IF(N323="snížená",J323,0)</f>
        <v>0</v>
      </c>
      <c r="BG323" s="148">
        <f>IF(N323="zákl. přenesená",J323,0)</f>
        <v>0</v>
      </c>
      <c r="BH323" s="148">
        <f>IF(N323="sníž. přenesená",J323,0)</f>
        <v>0</v>
      </c>
      <c r="BI323" s="148">
        <f>IF(N323="nulová",J323,0)</f>
        <v>0</v>
      </c>
      <c r="BJ323" s="17" t="s">
        <v>85</v>
      </c>
      <c r="BK323" s="148">
        <f>ROUND(I323*H323,2)</f>
        <v>0</v>
      </c>
      <c r="BL323" s="17" t="s">
        <v>148</v>
      </c>
      <c r="BM323" s="147" t="s">
        <v>570</v>
      </c>
    </row>
    <row r="324" spans="2:65" s="1" customFormat="1" ht="10.199999999999999">
      <c r="B324" s="32"/>
      <c r="D324" s="149" t="s">
        <v>162</v>
      </c>
      <c r="F324" s="150" t="s">
        <v>571</v>
      </c>
      <c r="I324" s="151"/>
      <c r="L324" s="32"/>
      <c r="M324" s="152"/>
      <c r="T324" s="56"/>
      <c r="AT324" s="17" t="s">
        <v>162</v>
      </c>
      <c r="AU324" s="17" t="s">
        <v>87</v>
      </c>
    </row>
    <row r="325" spans="2:65" s="13" customFormat="1" ht="10.199999999999999">
      <c r="B325" s="159"/>
      <c r="D325" s="149" t="s">
        <v>163</v>
      </c>
      <c r="E325" s="160" t="s">
        <v>1</v>
      </c>
      <c r="F325" s="161" t="s">
        <v>572</v>
      </c>
      <c r="H325" s="162">
        <v>3</v>
      </c>
      <c r="I325" s="163"/>
      <c r="L325" s="159"/>
      <c r="M325" s="164"/>
      <c r="T325" s="165"/>
      <c r="AT325" s="160" t="s">
        <v>163</v>
      </c>
      <c r="AU325" s="160" t="s">
        <v>87</v>
      </c>
      <c r="AV325" s="13" t="s">
        <v>87</v>
      </c>
      <c r="AW325" s="13" t="s">
        <v>33</v>
      </c>
      <c r="AX325" s="13" t="s">
        <v>85</v>
      </c>
      <c r="AY325" s="160" t="s">
        <v>149</v>
      </c>
    </row>
    <row r="326" spans="2:65" s="1" customFormat="1" ht="16.5" customHeight="1">
      <c r="B326" s="32"/>
      <c r="C326" s="176" t="s">
        <v>573</v>
      </c>
      <c r="D326" s="176" t="s">
        <v>414</v>
      </c>
      <c r="E326" s="177" t="s">
        <v>574</v>
      </c>
      <c r="F326" s="178" t="s">
        <v>575</v>
      </c>
      <c r="G326" s="179" t="s">
        <v>327</v>
      </c>
      <c r="H326" s="180">
        <v>0.45</v>
      </c>
      <c r="I326" s="181"/>
      <c r="J326" s="182">
        <f>ROUND(I326*H326,2)</f>
        <v>0</v>
      </c>
      <c r="K326" s="178" t="s">
        <v>159</v>
      </c>
      <c r="L326" s="183"/>
      <c r="M326" s="184" t="s">
        <v>1</v>
      </c>
      <c r="N326" s="185" t="s">
        <v>42</v>
      </c>
      <c r="P326" s="145">
        <f>O326*H326</f>
        <v>0</v>
      </c>
      <c r="Q326" s="145">
        <v>0.2</v>
      </c>
      <c r="R326" s="145">
        <f>Q326*H326</f>
        <v>9.0000000000000011E-2</v>
      </c>
      <c r="S326" s="145">
        <v>0</v>
      </c>
      <c r="T326" s="146">
        <f>S326*H326</f>
        <v>0</v>
      </c>
      <c r="AR326" s="147" t="s">
        <v>200</v>
      </c>
      <c r="AT326" s="147" t="s">
        <v>414</v>
      </c>
      <c r="AU326" s="147" t="s">
        <v>87</v>
      </c>
      <c r="AY326" s="17" t="s">
        <v>149</v>
      </c>
      <c r="BE326" s="148">
        <f>IF(N326="základní",J326,0)</f>
        <v>0</v>
      </c>
      <c r="BF326" s="148">
        <f>IF(N326="snížená",J326,0)</f>
        <v>0</v>
      </c>
      <c r="BG326" s="148">
        <f>IF(N326="zákl. přenesená",J326,0)</f>
        <v>0</v>
      </c>
      <c r="BH326" s="148">
        <f>IF(N326="sníž. přenesená",J326,0)</f>
        <v>0</v>
      </c>
      <c r="BI326" s="148">
        <f>IF(N326="nulová",J326,0)</f>
        <v>0</v>
      </c>
      <c r="BJ326" s="17" t="s">
        <v>85</v>
      </c>
      <c r="BK326" s="148">
        <f>ROUND(I326*H326,2)</f>
        <v>0</v>
      </c>
      <c r="BL326" s="17" t="s">
        <v>148</v>
      </c>
      <c r="BM326" s="147" t="s">
        <v>576</v>
      </c>
    </row>
    <row r="327" spans="2:65" s="1" customFormat="1" ht="10.199999999999999">
      <c r="B327" s="32"/>
      <c r="D327" s="149" t="s">
        <v>162</v>
      </c>
      <c r="F327" s="150" t="s">
        <v>575</v>
      </c>
      <c r="I327" s="151"/>
      <c r="L327" s="32"/>
      <c r="M327" s="152"/>
      <c r="T327" s="56"/>
      <c r="AT327" s="17" t="s">
        <v>162</v>
      </c>
      <c r="AU327" s="17" t="s">
        <v>87</v>
      </c>
    </row>
    <row r="328" spans="2:65" s="13" customFormat="1" ht="10.199999999999999">
      <c r="B328" s="159"/>
      <c r="D328" s="149" t="s">
        <v>163</v>
      </c>
      <c r="E328" s="160" t="s">
        <v>1</v>
      </c>
      <c r="F328" s="161" t="s">
        <v>577</v>
      </c>
      <c r="H328" s="162">
        <v>0.45</v>
      </c>
      <c r="I328" s="163"/>
      <c r="L328" s="159"/>
      <c r="M328" s="164"/>
      <c r="T328" s="165"/>
      <c r="AT328" s="160" t="s">
        <v>163</v>
      </c>
      <c r="AU328" s="160" t="s">
        <v>87</v>
      </c>
      <c r="AV328" s="13" t="s">
        <v>87</v>
      </c>
      <c r="AW328" s="13" t="s">
        <v>33</v>
      </c>
      <c r="AX328" s="13" t="s">
        <v>85</v>
      </c>
      <c r="AY328" s="160" t="s">
        <v>149</v>
      </c>
    </row>
    <row r="329" spans="2:65" s="1" customFormat="1" ht="16.5" customHeight="1">
      <c r="B329" s="32"/>
      <c r="C329" s="136" t="s">
        <v>578</v>
      </c>
      <c r="D329" s="136" t="s">
        <v>155</v>
      </c>
      <c r="E329" s="137" t="s">
        <v>579</v>
      </c>
      <c r="F329" s="138" t="s">
        <v>580</v>
      </c>
      <c r="G329" s="139" t="s">
        <v>327</v>
      </c>
      <c r="H329" s="140">
        <v>59.445999999999998</v>
      </c>
      <c r="I329" s="141"/>
      <c r="J329" s="142">
        <f>ROUND(I329*H329,2)</f>
        <v>0</v>
      </c>
      <c r="K329" s="138" t="s">
        <v>159</v>
      </c>
      <c r="L329" s="32"/>
      <c r="M329" s="143" t="s">
        <v>1</v>
      </c>
      <c r="N329" s="144" t="s">
        <v>42</v>
      </c>
      <c r="P329" s="145">
        <f>O329*H329</f>
        <v>0</v>
      </c>
      <c r="Q329" s="145">
        <v>0</v>
      </c>
      <c r="R329" s="145">
        <f>Q329*H329</f>
        <v>0</v>
      </c>
      <c r="S329" s="145">
        <v>0</v>
      </c>
      <c r="T329" s="146">
        <f>S329*H329</f>
        <v>0</v>
      </c>
      <c r="AR329" s="147" t="s">
        <v>148</v>
      </c>
      <c r="AT329" s="147" t="s">
        <v>155</v>
      </c>
      <c r="AU329" s="147" t="s">
        <v>87</v>
      </c>
      <c r="AY329" s="17" t="s">
        <v>149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7" t="s">
        <v>85</v>
      </c>
      <c r="BK329" s="148">
        <f>ROUND(I329*H329,2)</f>
        <v>0</v>
      </c>
      <c r="BL329" s="17" t="s">
        <v>148</v>
      </c>
      <c r="BM329" s="147" t="s">
        <v>581</v>
      </c>
    </row>
    <row r="330" spans="2:65" s="1" customFormat="1" ht="10.199999999999999">
      <c r="B330" s="32"/>
      <c r="D330" s="149" t="s">
        <v>162</v>
      </c>
      <c r="F330" s="150" t="s">
        <v>582</v>
      </c>
      <c r="I330" s="151"/>
      <c r="L330" s="32"/>
      <c r="M330" s="152"/>
      <c r="T330" s="56"/>
      <c r="AT330" s="17" t="s">
        <v>162</v>
      </c>
      <c r="AU330" s="17" t="s">
        <v>87</v>
      </c>
    </row>
    <row r="331" spans="2:65" s="12" customFormat="1" ht="10.199999999999999">
      <c r="B331" s="153"/>
      <c r="D331" s="149" t="s">
        <v>163</v>
      </c>
      <c r="E331" s="154" t="s">
        <v>1</v>
      </c>
      <c r="F331" s="155" t="s">
        <v>583</v>
      </c>
      <c r="H331" s="154" t="s">
        <v>1</v>
      </c>
      <c r="I331" s="156"/>
      <c r="L331" s="153"/>
      <c r="M331" s="157"/>
      <c r="T331" s="158"/>
      <c r="AT331" s="154" t="s">
        <v>163</v>
      </c>
      <c r="AU331" s="154" t="s">
        <v>87</v>
      </c>
      <c r="AV331" s="12" t="s">
        <v>85</v>
      </c>
      <c r="AW331" s="12" t="s">
        <v>33</v>
      </c>
      <c r="AX331" s="12" t="s">
        <v>77</v>
      </c>
      <c r="AY331" s="154" t="s">
        <v>149</v>
      </c>
    </row>
    <row r="332" spans="2:65" s="13" customFormat="1" ht="10.199999999999999">
      <c r="B332" s="159"/>
      <c r="D332" s="149" t="s">
        <v>163</v>
      </c>
      <c r="E332" s="160" t="s">
        <v>1</v>
      </c>
      <c r="F332" s="161" t="s">
        <v>584</v>
      </c>
      <c r="H332" s="162">
        <v>59.445999999999998</v>
      </c>
      <c r="I332" s="163"/>
      <c r="L332" s="159"/>
      <c r="M332" s="164"/>
      <c r="T332" s="165"/>
      <c r="AT332" s="160" t="s">
        <v>163</v>
      </c>
      <c r="AU332" s="160" t="s">
        <v>87</v>
      </c>
      <c r="AV332" s="13" t="s">
        <v>87</v>
      </c>
      <c r="AW332" s="13" t="s">
        <v>33</v>
      </c>
      <c r="AX332" s="13" t="s">
        <v>85</v>
      </c>
      <c r="AY332" s="160" t="s">
        <v>149</v>
      </c>
    </row>
    <row r="333" spans="2:65" s="11" customFormat="1" ht="22.8" customHeight="1">
      <c r="B333" s="124"/>
      <c r="D333" s="125" t="s">
        <v>76</v>
      </c>
      <c r="E333" s="134" t="s">
        <v>87</v>
      </c>
      <c r="F333" s="134" t="s">
        <v>585</v>
      </c>
      <c r="I333" s="127"/>
      <c r="J333" s="135">
        <f>BK333</f>
        <v>0</v>
      </c>
      <c r="L333" s="124"/>
      <c r="M333" s="129"/>
      <c r="P333" s="130">
        <f>SUM(P334:P361)</f>
        <v>0</v>
      </c>
      <c r="R333" s="130">
        <f>SUM(R334:R361)</f>
        <v>108.19684119999999</v>
      </c>
      <c r="T333" s="131">
        <f>SUM(T334:T361)</f>
        <v>0</v>
      </c>
      <c r="AR333" s="125" t="s">
        <v>85</v>
      </c>
      <c r="AT333" s="132" t="s">
        <v>76</v>
      </c>
      <c r="AU333" s="132" t="s">
        <v>85</v>
      </c>
      <c r="AY333" s="125" t="s">
        <v>149</v>
      </c>
      <c r="BK333" s="133">
        <f>SUM(BK334:BK361)</f>
        <v>0</v>
      </c>
    </row>
    <row r="334" spans="2:65" s="1" customFormat="1" ht="16.5" customHeight="1">
      <c r="B334" s="32"/>
      <c r="C334" s="136" t="s">
        <v>586</v>
      </c>
      <c r="D334" s="136" t="s">
        <v>155</v>
      </c>
      <c r="E334" s="137" t="s">
        <v>587</v>
      </c>
      <c r="F334" s="138" t="s">
        <v>588</v>
      </c>
      <c r="G334" s="139" t="s">
        <v>327</v>
      </c>
      <c r="H334" s="140">
        <v>64.58</v>
      </c>
      <c r="I334" s="141"/>
      <c r="J334" s="142">
        <f>ROUND(I334*H334,2)</f>
        <v>0</v>
      </c>
      <c r="K334" s="138" t="s">
        <v>159</v>
      </c>
      <c r="L334" s="32"/>
      <c r="M334" s="143" t="s">
        <v>1</v>
      </c>
      <c r="N334" s="144" t="s">
        <v>42</v>
      </c>
      <c r="P334" s="145">
        <f>O334*H334</f>
        <v>0</v>
      </c>
      <c r="Q334" s="145">
        <v>0</v>
      </c>
      <c r="R334" s="145">
        <f>Q334*H334</f>
        <v>0</v>
      </c>
      <c r="S334" s="145">
        <v>0</v>
      </c>
      <c r="T334" s="146">
        <f>S334*H334</f>
        <v>0</v>
      </c>
      <c r="AR334" s="147" t="s">
        <v>148</v>
      </c>
      <c r="AT334" s="147" t="s">
        <v>155</v>
      </c>
      <c r="AU334" s="147" t="s">
        <v>87</v>
      </c>
      <c r="AY334" s="17" t="s">
        <v>149</v>
      </c>
      <c r="BE334" s="148">
        <f>IF(N334="základní",J334,0)</f>
        <v>0</v>
      </c>
      <c r="BF334" s="148">
        <f>IF(N334="snížená",J334,0)</f>
        <v>0</v>
      </c>
      <c r="BG334" s="148">
        <f>IF(N334="zákl. přenesená",J334,0)</f>
        <v>0</v>
      </c>
      <c r="BH334" s="148">
        <f>IF(N334="sníž. přenesená",J334,0)</f>
        <v>0</v>
      </c>
      <c r="BI334" s="148">
        <f>IF(N334="nulová",J334,0)</f>
        <v>0</v>
      </c>
      <c r="BJ334" s="17" t="s">
        <v>85</v>
      </c>
      <c r="BK334" s="148">
        <f>ROUND(I334*H334,2)</f>
        <v>0</v>
      </c>
      <c r="BL334" s="17" t="s">
        <v>148</v>
      </c>
      <c r="BM334" s="147" t="s">
        <v>589</v>
      </c>
    </row>
    <row r="335" spans="2:65" s="1" customFormat="1" ht="19.2">
      <c r="B335" s="32"/>
      <c r="D335" s="149" t="s">
        <v>162</v>
      </c>
      <c r="F335" s="150" t="s">
        <v>590</v>
      </c>
      <c r="I335" s="151"/>
      <c r="L335" s="32"/>
      <c r="M335" s="152"/>
      <c r="T335" s="56"/>
      <c r="AT335" s="17" t="s">
        <v>162</v>
      </c>
      <c r="AU335" s="17" t="s">
        <v>87</v>
      </c>
    </row>
    <row r="336" spans="2:65" s="13" customFormat="1" ht="10.199999999999999">
      <c r="B336" s="159"/>
      <c r="D336" s="149" t="s">
        <v>163</v>
      </c>
      <c r="E336" s="160" t="s">
        <v>1</v>
      </c>
      <c r="F336" s="161" t="s">
        <v>591</v>
      </c>
      <c r="H336" s="162">
        <v>99.55</v>
      </c>
      <c r="I336" s="163"/>
      <c r="L336" s="159"/>
      <c r="M336" s="164"/>
      <c r="T336" s="165"/>
      <c r="AT336" s="160" t="s">
        <v>163</v>
      </c>
      <c r="AU336" s="160" t="s">
        <v>87</v>
      </c>
      <c r="AV336" s="13" t="s">
        <v>87</v>
      </c>
      <c r="AW336" s="13" t="s">
        <v>33</v>
      </c>
      <c r="AX336" s="13" t="s">
        <v>77</v>
      </c>
      <c r="AY336" s="160" t="s">
        <v>149</v>
      </c>
    </row>
    <row r="337" spans="2:65" s="12" customFormat="1" ht="10.199999999999999">
      <c r="B337" s="153"/>
      <c r="D337" s="149" t="s">
        <v>163</v>
      </c>
      <c r="E337" s="154" t="s">
        <v>1</v>
      </c>
      <c r="F337" s="155" t="s">
        <v>592</v>
      </c>
      <c r="H337" s="154" t="s">
        <v>1</v>
      </c>
      <c r="I337" s="156"/>
      <c r="L337" s="153"/>
      <c r="M337" s="157"/>
      <c r="T337" s="158"/>
      <c r="AT337" s="154" t="s">
        <v>163</v>
      </c>
      <c r="AU337" s="154" t="s">
        <v>87</v>
      </c>
      <c r="AV337" s="12" t="s">
        <v>85</v>
      </c>
      <c r="AW337" s="12" t="s">
        <v>33</v>
      </c>
      <c r="AX337" s="12" t="s">
        <v>77</v>
      </c>
      <c r="AY337" s="154" t="s">
        <v>149</v>
      </c>
    </row>
    <row r="338" spans="2:65" s="13" customFormat="1" ht="10.199999999999999">
      <c r="B338" s="159"/>
      <c r="D338" s="149" t="s">
        <v>163</v>
      </c>
      <c r="E338" s="160" t="s">
        <v>1</v>
      </c>
      <c r="F338" s="161" t="s">
        <v>593</v>
      </c>
      <c r="H338" s="162">
        <v>-39.82</v>
      </c>
      <c r="I338" s="163"/>
      <c r="L338" s="159"/>
      <c r="M338" s="164"/>
      <c r="T338" s="165"/>
      <c r="AT338" s="160" t="s">
        <v>163</v>
      </c>
      <c r="AU338" s="160" t="s">
        <v>87</v>
      </c>
      <c r="AV338" s="13" t="s">
        <v>87</v>
      </c>
      <c r="AW338" s="13" t="s">
        <v>33</v>
      </c>
      <c r="AX338" s="13" t="s">
        <v>77</v>
      </c>
      <c r="AY338" s="160" t="s">
        <v>149</v>
      </c>
    </row>
    <row r="339" spans="2:65" s="13" customFormat="1" ht="10.199999999999999">
      <c r="B339" s="159"/>
      <c r="D339" s="149" t="s">
        <v>163</v>
      </c>
      <c r="E339" s="160" t="s">
        <v>1</v>
      </c>
      <c r="F339" s="161" t="s">
        <v>594</v>
      </c>
      <c r="H339" s="162">
        <v>14.55</v>
      </c>
      <c r="I339" s="163"/>
      <c r="L339" s="159"/>
      <c r="M339" s="164"/>
      <c r="T339" s="165"/>
      <c r="AT339" s="160" t="s">
        <v>163</v>
      </c>
      <c r="AU339" s="160" t="s">
        <v>87</v>
      </c>
      <c r="AV339" s="13" t="s">
        <v>87</v>
      </c>
      <c r="AW339" s="13" t="s">
        <v>33</v>
      </c>
      <c r="AX339" s="13" t="s">
        <v>77</v>
      </c>
      <c r="AY339" s="160" t="s">
        <v>149</v>
      </c>
    </row>
    <row r="340" spans="2:65" s="12" customFormat="1" ht="10.199999999999999">
      <c r="B340" s="153"/>
      <c r="D340" s="149" t="s">
        <v>163</v>
      </c>
      <c r="E340" s="154" t="s">
        <v>1</v>
      </c>
      <c r="F340" s="155" t="s">
        <v>595</v>
      </c>
      <c r="H340" s="154" t="s">
        <v>1</v>
      </c>
      <c r="I340" s="156"/>
      <c r="L340" s="153"/>
      <c r="M340" s="157"/>
      <c r="T340" s="158"/>
      <c r="AT340" s="154" t="s">
        <v>163</v>
      </c>
      <c r="AU340" s="154" t="s">
        <v>87</v>
      </c>
      <c r="AV340" s="12" t="s">
        <v>85</v>
      </c>
      <c r="AW340" s="12" t="s">
        <v>33</v>
      </c>
      <c r="AX340" s="12" t="s">
        <v>77</v>
      </c>
      <c r="AY340" s="154" t="s">
        <v>149</v>
      </c>
    </row>
    <row r="341" spans="2:65" s="13" customFormat="1" ht="10.199999999999999">
      <c r="B341" s="159"/>
      <c r="D341" s="149" t="s">
        <v>163</v>
      </c>
      <c r="E341" s="160" t="s">
        <v>1</v>
      </c>
      <c r="F341" s="161" t="s">
        <v>596</v>
      </c>
      <c r="H341" s="162">
        <v>-9.6999999999999993</v>
      </c>
      <c r="I341" s="163"/>
      <c r="L341" s="159"/>
      <c r="M341" s="164"/>
      <c r="T341" s="165"/>
      <c r="AT341" s="160" t="s">
        <v>163</v>
      </c>
      <c r="AU341" s="160" t="s">
        <v>87</v>
      </c>
      <c r="AV341" s="13" t="s">
        <v>87</v>
      </c>
      <c r="AW341" s="13" t="s">
        <v>33</v>
      </c>
      <c r="AX341" s="13" t="s">
        <v>77</v>
      </c>
      <c r="AY341" s="160" t="s">
        <v>149</v>
      </c>
    </row>
    <row r="342" spans="2:65" s="14" customFormat="1" ht="10.199999999999999">
      <c r="B342" s="169"/>
      <c r="D342" s="149" t="s">
        <v>163</v>
      </c>
      <c r="E342" s="170" t="s">
        <v>1</v>
      </c>
      <c r="F342" s="171" t="s">
        <v>271</v>
      </c>
      <c r="H342" s="172">
        <v>64.58</v>
      </c>
      <c r="I342" s="173"/>
      <c r="L342" s="169"/>
      <c r="M342" s="174"/>
      <c r="T342" s="175"/>
      <c r="AT342" s="170" t="s">
        <v>163</v>
      </c>
      <c r="AU342" s="170" t="s">
        <v>87</v>
      </c>
      <c r="AV342" s="14" t="s">
        <v>148</v>
      </c>
      <c r="AW342" s="14" t="s">
        <v>33</v>
      </c>
      <c r="AX342" s="14" t="s">
        <v>85</v>
      </c>
      <c r="AY342" s="170" t="s">
        <v>149</v>
      </c>
    </row>
    <row r="343" spans="2:65" s="1" customFormat="1" ht="16.5" customHeight="1">
      <c r="B343" s="32"/>
      <c r="C343" s="136" t="s">
        <v>597</v>
      </c>
      <c r="D343" s="136" t="s">
        <v>155</v>
      </c>
      <c r="E343" s="137" t="s">
        <v>598</v>
      </c>
      <c r="F343" s="138" t="s">
        <v>599</v>
      </c>
      <c r="G343" s="139" t="s">
        <v>327</v>
      </c>
      <c r="H343" s="140">
        <v>34.92</v>
      </c>
      <c r="I343" s="141"/>
      <c r="J343" s="142">
        <f>ROUND(I343*H343,2)</f>
        <v>0</v>
      </c>
      <c r="K343" s="138" t="s">
        <v>159</v>
      </c>
      <c r="L343" s="32"/>
      <c r="M343" s="143" t="s">
        <v>1</v>
      </c>
      <c r="N343" s="144" t="s">
        <v>42</v>
      </c>
      <c r="P343" s="145">
        <f>O343*H343</f>
        <v>0</v>
      </c>
      <c r="Q343" s="145">
        <v>0</v>
      </c>
      <c r="R343" s="145">
        <f>Q343*H343</f>
        <v>0</v>
      </c>
      <c r="S343" s="145">
        <v>0</v>
      </c>
      <c r="T343" s="146">
        <f>S343*H343</f>
        <v>0</v>
      </c>
      <c r="AR343" s="147" t="s">
        <v>148</v>
      </c>
      <c r="AT343" s="147" t="s">
        <v>155</v>
      </c>
      <c r="AU343" s="147" t="s">
        <v>87</v>
      </c>
      <c r="AY343" s="17" t="s">
        <v>149</v>
      </c>
      <c r="BE343" s="148">
        <f>IF(N343="základní",J343,0)</f>
        <v>0</v>
      </c>
      <c r="BF343" s="148">
        <f>IF(N343="snížená",J343,0)</f>
        <v>0</v>
      </c>
      <c r="BG343" s="148">
        <f>IF(N343="zákl. přenesená",J343,0)</f>
        <v>0</v>
      </c>
      <c r="BH343" s="148">
        <f>IF(N343="sníž. přenesená",J343,0)</f>
        <v>0</v>
      </c>
      <c r="BI343" s="148">
        <f>IF(N343="nulová",J343,0)</f>
        <v>0</v>
      </c>
      <c r="BJ343" s="17" t="s">
        <v>85</v>
      </c>
      <c r="BK343" s="148">
        <f>ROUND(I343*H343,2)</f>
        <v>0</v>
      </c>
      <c r="BL343" s="17" t="s">
        <v>148</v>
      </c>
      <c r="BM343" s="147" t="s">
        <v>600</v>
      </c>
    </row>
    <row r="344" spans="2:65" s="1" customFormat="1" ht="19.2">
      <c r="B344" s="32"/>
      <c r="D344" s="149" t="s">
        <v>162</v>
      </c>
      <c r="F344" s="150" t="s">
        <v>601</v>
      </c>
      <c r="I344" s="151"/>
      <c r="L344" s="32"/>
      <c r="M344" s="152"/>
      <c r="T344" s="56"/>
      <c r="AT344" s="17" t="s">
        <v>162</v>
      </c>
      <c r="AU344" s="17" t="s">
        <v>87</v>
      </c>
    </row>
    <row r="345" spans="2:65" s="13" customFormat="1" ht="10.199999999999999">
      <c r="B345" s="159"/>
      <c r="D345" s="149" t="s">
        <v>163</v>
      </c>
      <c r="E345" s="160" t="s">
        <v>1</v>
      </c>
      <c r="F345" s="161" t="s">
        <v>602</v>
      </c>
      <c r="H345" s="162">
        <v>34.92</v>
      </c>
      <c r="I345" s="163"/>
      <c r="L345" s="159"/>
      <c r="M345" s="164"/>
      <c r="T345" s="165"/>
      <c r="AT345" s="160" t="s">
        <v>163</v>
      </c>
      <c r="AU345" s="160" t="s">
        <v>87</v>
      </c>
      <c r="AV345" s="13" t="s">
        <v>87</v>
      </c>
      <c r="AW345" s="13" t="s">
        <v>33</v>
      </c>
      <c r="AX345" s="13" t="s">
        <v>85</v>
      </c>
      <c r="AY345" s="160" t="s">
        <v>149</v>
      </c>
    </row>
    <row r="346" spans="2:65" s="1" customFormat="1" ht="16.5" customHeight="1">
      <c r="B346" s="32"/>
      <c r="C346" s="136" t="s">
        <v>603</v>
      </c>
      <c r="D346" s="136" t="s">
        <v>155</v>
      </c>
      <c r="E346" s="137" t="s">
        <v>604</v>
      </c>
      <c r="F346" s="138" t="s">
        <v>605</v>
      </c>
      <c r="G346" s="139" t="s">
        <v>261</v>
      </c>
      <c r="H346" s="140">
        <v>242.5</v>
      </c>
      <c r="I346" s="141"/>
      <c r="J346" s="142">
        <f>ROUND(I346*H346,2)</f>
        <v>0</v>
      </c>
      <c r="K346" s="138" t="s">
        <v>159</v>
      </c>
      <c r="L346" s="32"/>
      <c r="M346" s="143" t="s">
        <v>1</v>
      </c>
      <c r="N346" s="144" t="s">
        <v>42</v>
      </c>
      <c r="P346" s="145">
        <f>O346*H346</f>
        <v>0</v>
      </c>
      <c r="Q346" s="145">
        <v>3.1E-4</v>
      </c>
      <c r="R346" s="145">
        <f>Q346*H346</f>
        <v>7.5175000000000006E-2</v>
      </c>
      <c r="S346" s="145">
        <v>0</v>
      </c>
      <c r="T346" s="146">
        <f>S346*H346</f>
        <v>0</v>
      </c>
      <c r="AR346" s="147" t="s">
        <v>148</v>
      </c>
      <c r="AT346" s="147" t="s">
        <v>155</v>
      </c>
      <c r="AU346" s="147" t="s">
        <v>87</v>
      </c>
      <c r="AY346" s="17" t="s">
        <v>149</v>
      </c>
      <c r="BE346" s="148">
        <f>IF(N346="základní",J346,0)</f>
        <v>0</v>
      </c>
      <c r="BF346" s="148">
        <f>IF(N346="snížená",J346,0)</f>
        <v>0</v>
      </c>
      <c r="BG346" s="148">
        <f>IF(N346="zákl. přenesená",J346,0)</f>
        <v>0</v>
      </c>
      <c r="BH346" s="148">
        <f>IF(N346="sníž. přenesená",J346,0)</f>
        <v>0</v>
      </c>
      <c r="BI346" s="148">
        <f>IF(N346="nulová",J346,0)</f>
        <v>0</v>
      </c>
      <c r="BJ346" s="17" t="s">
        <v>85</v>
      </c>
      <c r="BK346" s="148">
        <f>ROUND(I346*H346,2)</f>
        <v>0</v>
      </c>
      <c r="BL346" s="17" t="s">
        <v>148</v>
      </c>
      <c r="BM346" s="147" t="s">
        <v>606</v>
      </c>
    </row>
    <row r="347" spans="2:65" s="1" customFormat="1" ht="19.2">
      <c r="B347" s="32"/>
      <c r="D347" s="149" t="s">
        <v>162</v>
      </c>
      <c r="F347" s="150" t="s">
        <v>607</v>
      </c>
      <c r="I347" s="151"/>
      <c r="L347" s="32"/>
      <c r="M347" s="152"/>
      <c r="T347" s="56"/>
      <c r="AT347" s="17" t="s">
        <v>162</v>
      </c>
      <c r="AU347" s="17" t="s">
        <v>87</v>
      </c>
    </row>
    <row r="348" spans="2:65" s="13" customFormat="1" ht="10.199999999999999">
      <c r="B348" s="159"/>
      <c r="D348" s="149" t="s">
        <v>163</v>
      </c>
      <c r="E348" s="160" t="s">
        <v>1</v>
      </c>
      <c r="F348" s="161" t="s">
        <v>608</v>
      </c>
      <c r="H348" s="162">
        <v>145.5</v>
      </c>
      <c r="I348" s="163"/>
      <c r="L348" s="159"/>
      <c r="M348" s="164"/>
      <c r="T348" s="165"/>
      <c r="AT348" s="160" t="s">
        <v>163</v>
      </c>
      <c r="AU348" s="160" t="s">
        <v>87</v>
      </c>
      <c r="AV348" s="13" t="s">
        <v>87</v>
      </c>
      <c r="AW348" s="13" t="s">
        <v>33</v>
      </c>
      <c r="AX348" s="13" t="s">
        <v>77</v>
      </c>
      <c r="AY348" s="160" t="s">
        <v>149</v>
      </c>
    </row>
    <row r="349" spans="2:65" s="13" customFormat="1" ht="10.199999999999999">
      <c r="B349" s="159"/>
      <c r="D349" s="149" t="s">
        <v>163</v>
      </c>
      <c r="E349" s="160" t="s">
        <v>1</v>
      </c>
      <c r="F349" s="161" t="s">
        <v>609</v>
      </c>
      <c r="H349" s="162">
        <v>97</v>
      </c>
      <c r="I349" s="163"/>
      <c r="L349" s="159"/>
      <c r="M349" s="164"/>
      <c r="T349" s="165"/>
      <c r="AT349" s="160" t="s">
        <v>163</v>
      </c>
      <c r="AU349" s="160" t="s">
        <v>87</v>
      </c>
      <c r="AV349" s="13" t="s">
        <v>87</v>
      </c>
      <c r="AW349" s="13" t="s">
        <v>33</v>
      </c>
      <c r="AX349" s="13" t="s">
        <v>77</v>
      </c>
      <c r="AY349" s="160" t="s">
        <v>149</v>
      </c>
    </row>
    <row r="350" spans="2:65" s="14" customFormat="1" ht="10.199999999999999">
      <c r="B350" s="169"/>
      <c r="D350" s="149" t="s">
        <v>163</v>
      </c>
      <c r="E350" s="170" t="s">
        <v>1</v>
      </c>
      <c r="F350" s="171" t="s">
        <v>271</v>
      </c>
      <c r="H350" s="172">
        <v>242.5</v>
      </c>
      <c r="I350" s="173"/>
      <c r="L350" s="169"/>
      <c r="M350" s="174"/>
      <c r="T350" s="175"/>
      <c r="AT350" s="170" t="s">
        <v>163</v>
      </c>
      <c r="AU350" s="170" t="s">
        <v>87</v>
      </c>
      <c r="AV350" s="14" t="s">
        <v>148</v>
      </c>
      <c r="AW350" s="14" t="s">
        <v>33</v>
      </c>
      <c r="AX350" s="14" t="s">
        <v>85</v>
      </c>
      <c r="AY350" s="170" t="s">
        <v>149</v>
      </c>
    </row>
    <row r="351" spans="2:65" s="1" customFormat="1" ht="16.5" customHeight="1">
      <c r="B351" s="32"/>
      <c r="C351" s="176" t="s">
        <v>610</v>
      </c>
      <c r="D351" s="176" t="s">
        <v>414</v>
      </c>
      <c r="E351" s="177" t="s">
        <v>611</v>
      </c>
      <c r="F351" s="178" t="s">
        <v>612</v>
      </c>
      <c r="G351" s="179" t="s">
        <v>261</v>
      </c>
      <c r="H351" s="180">
        <v>287.24099999999999</v>
      </c>
      <c r="I351" s="181"/>
      <c r="J351" s="182">
        <f>ROUND(I351*H351,2)</f>
        <v>0</v>
      </c>
      <c r="K351" s="178" t="s">
        <v>159</v>
      </c>
      <c r="L351" s="183"/>
      <c r="M351" s="184" t="s">
        <v>1</v>
      </c>
      <c r="N351" s="185" t="s">
        <v>42</v>
      </c>
      <c r="P351" s="145">
        <f>O351*H351</f>
        <v>0</v>
      </c>
      <c r="Q351" s="145">
        <v>2.0000000000000001E-4</v>
      </c>
      <c r="R351" s="145">
        <f>Q351*H351</f>
        <v>5.7448199999999998E-2</v>
      </c>
      <c r="S351" s="145">
        <v>0</v>
      </c>
      <c r="T351" s="146">
        <f>S351*H351</f>
        <v>0</v>
      </c>
      <c r="AR351" s="147" t="s">
        <v>200</v>
      </c>
      <c r="AT351" s="147" t="s">
        <v>414</v>
      </c>
      <c r="AU351" s="147" t="s">
        <v>87</v>
      </c>
      <c r="AY351" s="17" t="s">
        <v>149</v>
      </c>
      <c r="BE351" s="148">
        <f>IF(N351="základní",J351,0)</f>
        <v>0</v>
      </c>
      <c r="BF351" s="148">
        <f>IF(N351="snížená",J351,0)</f>
        <v>0</v>
      </c>
      <c r="BG351" s="148">
        <f>IF(N351="zákl. přenesená",J351,0)</f>
        <v>0</v>
      </c>
      <c r="BH351" s="148">
        <f>IF(N351="sníž. přenesená",J351,0)</f>
        <v>0</v>
      </c>
      <c r="BI351" s="148">
        <f>IF(N351="nulová",J351,0)</f>
        <v>0</v>
      </c>
      <c r="BJ351" s="17" t="s">
        <v>85</v>
      </c>
      <c r="BK351" s="148">
        <f>ROUND(I351*H351,2)</f>
        <v>0</v>
      </c>
      <c r="BL351" s="17" t="s">
        <v>148</v>
      </c>
      <c r="BM351" s="147" t="s">
        <v>613</v>
      </c>
    </row>
    <row r="352" spans="2:65" s="1" customFormat="1" ht="10.199999999999999">
      <c r="B352" s="32"/>
      <c r="D352" s="149" t="s">
        <v>162</v>
      </c>
      <c r="F352" s="150" t="s">
        <v>612</v>
      </c>
      <c r="I352" s="151"/>
      <c r="L352" s="32"/>
      <c r="M352" s="152"/>
      <c r="T352" s="56"/>
      <c r="AT352" s="17" t="s">
        <v>162</v>
      </c>
      <c r="AU352" s="17" t="s">
        <v>87</v>
      </c>
    </row>
    <row r="353" spans="2:65" s="13" customFormat="1" ht="10.199999999999999">
      <c r="B353" s="159"/>
      <c r="D353" s="149" t="s">
        <v>163</v>
      </c>
      <c r="F353" s="161" t="s">
        <v>614</v>
      </c>
      <c r="H353" s="162">
        <v>287.24099999999999</v>
      </c>
      <c r="I353" s="163"/>
      <c r="L353" s="159"/>
      <c r="M353" s="164"/>
      <c r="T353" s="165"/>
      <c r="AT353" s="160" t="s">
        <v>163</v>
      </c>
      <c r="AU353" s="160" t="s">
        <v>87</v>
      </c>
      <c r="AV353" s="13" t="s">
        <v>87</v>
      </c>
      <c r="AW353" s="13" t="s">
        <v>4</v>
      </c>
      <c r="AX353" s="13" t="s">
        <v>85</v>
      </c>
      <c r="AY353" s="160" t="s">
        <v>149</v>
      </c>
    </row>
    <row r="354" spans="2:65" s="1" customFormat="1" ht="24.15" customHeight="1">
      <c r="B354" s="32"/>
      <c r="C354" s="136" t="s">
        <v>615</v>
      </c>
      <c r="D354" s="136" t="s">
        <v>155</v>
      </c>
      <c r="E354" s="137" t="s">
        <v>616</v>
      </c>
      <c r="F354" s="138" t="s">
        <v>617</v>
      </c>
      <c r="G354" s="139" t="s">
        <v>298</v>
      </c>
      <c r="H354" s="140">
        <v>398.2</v>
      </c>
      <c r="I354" s="141"/>
      <c r="J354" s="142">
        <f>ROUND(I354*H354,2)</f>
        <v>0</v>
      </c>
      <c r="K354" s="138" t="s">
        <v>159</v>
      </c>
      <c r="L354" s="32"/>
      <c r="M354" s="143" t="s">
        <v>1</v>
      </c>
      <c r="N354" s="144" t="s">
        <v>42</v>
      </c>
      <c r="P354" s="145">
        <f>O354*H354</f>
        <v>0</v>
      </c>
      <c r="Q354" s="145">
        <v>0.20469000000000001</v>
      </c>
      <c r="R354" s="145">
        <f>Q354*H354</f>
        <v>81.507558000000003</v>
      </c>
      <c r="S354" s="145">
        <v>0</v>
      </c>
      <c r="T354" s="146">
        <f>S354*H354</f>
        <v>0</v>
      </c>
      <c r="AR354" s="147" t="s">
        <v>148</v>
      </c>
      <c r="AT354" s="147" t="s">
        <v>155</v>
      </c>
      <c r="AU354" s="147" t="s">
        <v>87</v>
      </c>
      <c r="AY354" s="17" t="s">
        <v>149</v>
      </c>
      <c r="BE354" s="148">
        <f>IF(N354="základní",J354,0)</f>
        <v>0</v>
      </c>
      <c r="BF354" s="148">
        <f>IF(N354="snížená",J354,0)</f>
        <v>0</v>
      </c>
      <c r="BG354" s="148">
        <f>IF(N354="zákl. přenesená",J354,0)</f>
        <v>0</v>
      </c>
      <c r="BH354" s="148">
        <f>IF(N354="sníž. přenesená",J354,0)</f>
        <v>0</v>
      </c>
      <c r="BI354" s="148">
        <f>IF(N354="nulová",J354,0)</f>
        <v>0</v>
      </c>
      <c r="BJ354" s="17" t="s">
        <v>85</v>
      </c>
      <c r="BK354" s="148">
        <f>ROUND(I354*H354,2)</f>
        <v>0</v>
      </c>
      <c r="BL354" s="17" t="s">
        <v>148</v>
      </c>
      <c r="BM354" s="147" t="s">
        <v>618</v>
      </c>
    </row>
    <row r="355" spans="2:65" s="1" customFormat="1" ht="19.2">
      <c r="B355" s="32"/>
      <c r="D355" s="149" t="s">
        <v>162</v>
      </c>
      <c r="F355" s="150" t="s">
        <v>619</v>
      </c>
      <c r="I355" s="151"/>
      <c r="L355" s="32"/>
      <c r="M355" s="152"/>
      <c r="T355" s="56"/>
      <c r="AT355" s="17" t="s">
        <v>162</v>
      </c>
      <c r="AU355" s="17" t="s">
        <v>87</v>
      </c>
    </row>
    <row r="356" spans="2:65" s="13" customFormat="1" ht="10.199999999999999">
      <c r="B356" s="159"/>
      <c r="D356" s="149" t="s">
        <v>163</v>
      </c>
      <c r="E356" s="160" t="s">
        <v>1</v>
      </c>
      <c r="F356" s="161" t="s">
        <v>620</v>
      </c>
      <c r="H356" s="162">
        <v>398.2</v>
      </c>
      <c r="I356" s="163"/>
      <c r="L356" s="159"/>
      <c r="M356" s="164"/>
      <c r="T356" s="165"/>
      <c r="AT356" s="160" t="s">
        <v>163</v>
      </c>
      <c r="AU356" s="160" t="s">
        <v>87</v>
      </c>
      <c r="AV356" s="13" t="s">
        <v>87</v>
      </c>
      <c r="AW356" s="13" t="s">
        <v>33</v>
      </c>
      <c r="AX356" s="13" t="s">
        <v>85</v>
      </c>
      <c r="AY356" s="160" t="s">
        <v>149</v>
      </c>
    </row>
    <row r="357" spans="2:65" s="12" customFormat="1" ht="10.199999999999999">
      <c r="B357" s="153"/>
      <c r="D357" s="149" t="s">
        <v>163</v>
      </c>
      <c r="E357" s="154" t="s">
        <v>1</v>
      </c>
      <c r="F357" s="155" t="s">
        <v>621</v>
      </c>
      <c r="H357" s="154" t="s">
        <v>1</v>
      </c>
      <c r="I357" s="156"/>
      <c r="L357" s="153"/>
      <c r="M357" s="157"/>
      <c r="T357" s="158"/>
      <c r="AT357" s="154" t="s">
        <v>163</v>
      </c>
      <c r="AU357" s="154" t="s">
        <v>87</v>
      </c>
      <c r="AV357" s="12" t="s">
        <v>85</v>
      </c>
      <c r="AW357" s="12" t="s">
        <v>33</v>
      </c>
      <c r="AX357" s="12" t="s">
        <v>77</v>
      </c>
      <c r="AY357" s="154" t="s">
        <v>149</v>
      </c>
    </row>
    <row r="358" spans="2:65" s="1" customFormat="1" ht="24.15" customHeight="1">
      <c r="B358" s="32"/>
      <c r="C358" s="136" t="s">
        <v>622</v>
      </c>
      <c r="D358" s="136" t="s">
        <v>155</v>
      </c>
      <c r="E358" s="137" t="s">
        <v>623</v>
      </c>
      <c r="F358" s="138" t="s">
        <v>624</v>
      </c>
      <c r="G358" s="139" t="s">
        <v>298</v>
      </c>
      <c r="H358" s="140">
        <v>97</v>
      </c>
      <c r="I358" s="141"/>
      <c r="J358" s="142">
        <f>ROUND(I358*H358,2)</f>
        <v>0</v>
      </c>
      <c r="K358" s="138" t="s">
        <v>159</v>
      </c>
      <c r="L358" s="32"/>
      <c r="M358" s="143" t="s">
        <v>1</v>
      </c>
      <c r="N358" s="144" t="s">
        <v>42</v>
      </c>
      <c r="P358" s="145">
        <f>O358*H358</f>
        <v>0</v>
      </c>
      <c r="Q358" s="145">
        <v>0.27378000000000002</v>
      </c>
      <c r="R358" s="145">
        <f>Q358*H358</f>
        <v>26.556660000000001</v>
      </c>
      <c r="S358" s="145">
        <v>0</v>
      </c>
      <c r="T358" s="146">
        <f>S358*H358</f>
        <v>0</v>
      </c>
      <c r="AR358" s="147" t="s">
        <v>148</v>
      </c>
      <c r="AT358" s="147" t="s">
        <v>155</v>
      </c>
      <c r="AU358" s="147" t="s">
        <v>87</v>
      </c>
      <c r="AY358" s="17" t="s">
        <v>149</v>
      </c>
      <c r="BE358" s="148">
        <f>IF(N358="základní",J358,0)</f>
        <v>0</v>
      </c>
      <c r="BF358" s="148">
        <f>IF(N358="snížená",J358,0)</f>
        <v>0</v>
      </c>
      <c r="BG358" s="148">
        <f>IF(N358="zákl. přenesená",J358,0)</f>
        <v>0</v>
      </c>
      <c r="BH358" s="148">
        <f>IF(N358="sníž. přenesená",J358,0)</f>
        <v>0</v>
      </c>
      <c r="BI358" s="148">
        <f>IF(N358="nulová",J358,0)</f>
        <v>0</v>
      </c>
      <c r="BJ358" s="17" t="s">
        <v>85</v>
      </c>
      <c r="BK358" s="148">
        <f>ROUND(I358*H358,2)</f>
        <v>0</v>
      </c>
      <c r="BL358" s="17" t="s">
        <v>148</v>
      </c>
      <c r="BM358" s="147" t="s">
        <v>625</v>
      </c>
    </row>
    <row r="359" spans="2:65" s="1" customFormat="1" ht="19.2">
      <c r="B359" s="32"/>
      <c r="D359" s="149" t="s">
        <v>162</v>
      </c>
      <c r="F359" s="150" t="s">
        <v>626</v>
      </c>
      <c r="I359" s="151"/>
      <c r="L359" s="32"/>
      <c r="M359" s="152"/>
      <c r="T359" s="56"/>
      <c r="AT359" s="17" t="s">
        <v>162</v>
      </c>
      <c r="AU359" s="17" t="s">
        <v>87</v>
      </c>
    </row>
    <row r="360" spans="2:65" s="13" customFormat="1" ht="10.199999999999999">
      <c r="B360" s="159"/>
      <c r="D360" s="149" t="s">
        <v>163</v>
      </c>
      <c r="E360" s="160" t="s">
        <v>1</v>
      </c>
      <c r="F360" s="161" t="s">
        <v>627</v>
      </c>
      <c r="H360" s="162">
        <v>97</v>
      </c>
      <c r="I360" s="163"/>
      <c r="L360" s="159"/>
      <c r="M360" s="164"/>
      <c r="T360" s="165"/>
      <c r="AT360" s="160" t="s">
        <v>163</v>
      </c>
      <c r="AU360" s="160" t="s">
        <v>87</v>
      </c>
      <c r="AV360" s="13" t="s">
        <v>87</v>
      </c>
      <c r="AW360" s="13" t="s">
        <v>33</v>
      </c>
      <c r="AX360" s="13" t="s">
        <v>85</v>
      </c>
      <c r="AY360" s="160" t="s">
        <v>149</v>
      </c>
    </row>
    <row r="361" spans="2:65" s="12" customFormat="1" ht="10.199999999999999">
      <c r="B361" s="153"/>
      <c r="D361" s="149" t="s">
        <v>163</v>
      </c>
      <c r="E361" s="154" t="s">
        <v>1</v>
      </c>
      <c r="F361" s="155" t="s">
        <v>621</v>
      </c>
      <c r="H361" s="154" t="s">
        <v>1</v>
      </c>
      <c r="I361" s="156"/>
      <c r="L361" s="153"/>
      <c r="M361" s="157"/>
      <c r="T361" s="158"/>
      <c r="AT361" s="154" t="s">
        <v>163</v>
      </c>
      <c r="AU361" s="154" t="s">
        <v>87</v>
      </c>
      <c r="AV361" s="12" t="s">
        <v>85</v>
      </c>
      <c r="AW361" s="12" t="s">
        <v>33</v>
      </c>
      <c r="AX361" s="12" t="s">
        <v>77</v>
      </c>
      <c r="AY361" s="154" t="s">
        <v>149</v>
      </c>
    </row>
    <row r="362" spans="2:65" s="11" customFormat="1" ht="22.8" customHeight="1">
      <c r="B362" s="124"/>
      <c r="D362" s="125" t="s">
        <v>76</v>
      </c>
      <c r="E362" s="134" t="s">
        <v>148</v>
      </c>
      <c r="F362" s="134" t="s">
        <v>628</v>
      </c>
      <c r="I362" s="127"/>
      <c r="J362" s="135">
        <f>BK362</f>
        <v>0</v>
      </c>
      <c r="L362" s="124"/>
      <c r="M362" s="129"/>
      <c r="P362" s="130">
        <f>SUM(P363:P376)</f>
        <v>0</v>
      </c>
      <c r="R362" s="130">
        <f>SUM(R363:R376)</f>
        <v>9.2859259499999993</v>
      </c>
      <c r="T362" s="131">
        <f>SUM(T363:T376)</f>
        <v>0</v>
      </c>
      <c r="AR362" s="125" t="s">
        <v>85</v>
      </c>
      <c r="AT362" s="132" t="s">
        <v>76</v>
      </c>
      <c r="AU362" s="132" t="s">
        <v>85</v>
      </c>
      <c r="AY362" s="125" t="s">
        <v>149</v>
      </c>
      <c r="BK362" s="133">
        <f>SUM(BK363:BK376)</f>
        <v>0</v>
      </c>
    </row>
    <row r="363" spans="2:65" s="1" customFormat="1" ht="16.5" customHeight="1">
      <c r="B363" s="32"/>
      <c r="C363" s="136" t="s">
        <v>629</v>
      </c>
      <c r="D363" s="136" t="s">
        <v>155</v>
      </c>
      <c r="E363" s="137" t="s">
        <v>630</v>
      </c>
      <c r="F363" s="138" t="s">
        <v>631</v>
      </c>
      <c r="G363" s="139" t="s">
        <v>327</v>
      </c>
      <c r="H363" s="140">
        <v>3.7349999999999999</v>
      </c>
      <c r="I363" s="141"/>
      <c r="J363" s="142">
        <f>ROUND(I363*H363,2)</f>
        <v>0</v>
      </c>
      <c r="K363" s="138" t="s">
        <v>159</v>
      </c>
      <c r="L363" s="32"/>
      <c r="M363" s="143" t="s">
        <v>1</v>
      </c>
      <c r="N363" s="144" t="s">
        <v>42</v>
      </c>
      <c r="P363" s="145">
        <f>O363*H363</f>
        <v>0</v>
      </c>
      <c r="Q363" s="145">
        <v>1.8907700000000001</v>
      </c>
      <c r="R363" s="145">
        <f>Q363*H363</f>
        <v>7.0620259499999998</v>
      </c>
      <c r="S363" s="145">
        <v>0</v>
      </c>
      <c r="T363" s="146">
        <f>S363*H363</f>
        <v>0</v>
      </c>
      <c r="AR363" s="147" t="s">
        <v>148</v>
      </c>
      <c r="AT363" s="147" t="s">
        <v>155</v>
      </c>
      <c r="AU363" s="147" t="s">
        <v>87</v>
      </c>
      <c r="AY363" s="17" t="s">
        <v>149</v>
      </c>
      <c r="BE363" s="148">
        <f>IF(N363="základní",J363,0)</f>
        <v>0</v>
      </c>
      <c r="BF363" s="148">
        <f>IF(N363="snížená",J363,0)</f>
        <v>0</v>
      </c>
      <c r="BG363" s="148">
        <f>IF(N363="zákl. přenesená",J363,0)</f>
        <v>0</v>
      </c>
      <c r="BH363" s="148">
        <f>IF(N363="sníž. přenesená",J363,0)</f>
        <v>0</v>
      </c>
      <c r="BI363" s="148">
        <f>IF(N363="nulová",J363,0)</f>
        <v>0</v>
      </c>
      <c r="BJ363" s="17" t="s">
        <v>85</v>
      </c>
      <c r="BK363" s="148">
        <f>ROUND(I363*H363,2)</f>
        <v>0</v>
      </c>
      <c r="BL363" s="17" t="s">
        <v>148</v>
      </c>
      <c r="BM363" s="147" t="s">
        <v>632</v>
      </c>
    </row>
    <row r="364" spans="2:65" s="1" customFormat="1" ht="10.199999999999999">
      <c r="B364" s="32"/>
      <c r="D364" s="149" t="s">
        <v>162</v>
      </c>
      <c r="F364" s="150" t="s">
        <v>633</v>
      </c>
      <c r="I364" s="151"/>
      <c r="L364" s="32"/>
      <c r="M364" s="152"/>
      <c r="T364" s="56"/>
      <c r="AT364" s="17" t="s">
        <v>162</v>
      </c>
      <c r="AU364" s="17" t="s">
        <v>87</v>
      </c>
    </row>
    <row r="365" spans="2:65" s="12" customFormat="1" ht="10.199999999999999">
      <c r="B365" s="153"/>
      <c r="D365" s="149" t="s">
        <v>163</v>
      </c>
      <c r="E365" s="154" t="s">
        <v>1</v>
      </c>
      <c r="F365" s="155" t="s">
        <v>634</v>
      </c>
      <c r="H365" s="154" t="s">
        <v>1</v>
      </c>
      <c r="I365" s="156"/>
      <c r="L365" s="153"/>
      <c r="M365" s="157"/>
      <c r="T365" s="158"/>
      <c r="AT365" s="154" t="s">
        <v>163</v>
      </c>
      <c r="AU365" s="154" t="s">
        <v>87</v>
      </c>
      <c r="AV365" s="12" t="s">
        <v>85</v>
      </c>
      <c r="AW365" s="12" t="s">
        <v>33</v>
      </c>
      <c r="AX365" s="12" t="s">
        <v>77</v>
      </c>
      <c r="AY365" s="154" t="s">
        <v>149</v>
      </c>
    </row>
    <row r="366" spans="2:65" s="13" customFormat="1" ht="10.199999999999999">
      <c r="B366" s="159"/>
      <c r="D366" s="149" t="s">
        <v>163</v>
      </c>
      <c r="E366" s="160" t="s">
        <v>1</v>
      </c>
      <c r="F366" s="161" t="s">
        <v>635</v>
      </c>
      <c r="H366" s="162">
        <v>3.7349999999999999</v>
      </c>
      <c r="I366" s="163"/>
      <c r="L366" s="159"/>
      <c r="M366" s="164"/>
      <c r="T366" s="165"/>
      <c r="AT366" s="160" t="s">
        <v>163</v>
      </c>
      <c r="AU366" s="160" t="s">
        <v>87</v>
      </c>
      <c r="AV366" s="13" t="s">
        <v>87</v>
      </c>
      <c r="AW366" s="13" t="s">
        <v>33</v>
      </c>
      <c r="AX366" s="13" t="s">
        <v>85</v>
      </c>
      <c r="AY366" s="160" t="s">
        <v>149</v>
      </c>
    </row>
    <row r="367" spans="2:65" s="1" customFormat="1" ht="16.5" customHeight="1">
      <c r="B367" s="32"/>
      <c r="C367" s="136" t="s">
        <v>636</v>
      </c>
      <c r="D367" s="136" t="s">
        <v>155</v>
      </c>
      <c r="E367" s="137" t="s">
        <v>637</v>
      </c>
      <c r="F367" s="138" t="s">
        <v>638</v>
      </c>
      <c r="G367" s="139" t="s">
        <v>505</v>
      </c>
      <c r="H367" s="140">
        <v>7</v>
      </c>
      <c r="I367" s="141"/>
      <c r="J367" s="142">
        <f>ROUND(I367*H367,2)</f>
        <v>0</v>
      </c>
      <c r="K367" s="138" t="s">
        <v>159</v>
      </c>
      <c r="L367" s="32"/>
      <c r="M367" s="143" t="s">
        <v>1</v>
      </c>
      <c r="N367" s="144" t="s">
        <v>42</v>
      </c>
      <c r="P367" s="145">
        <f>O367*H367</f>
        <v>0</v>
      </c>
      <c r="Q367" s="145">
        <v>8.7419999999999998E-2</v>
      </c>
      <c r="R367" s="145">
        <f>Q367*H367</f>
        <v>0.61193999999999993</v>
      </c>
      <c r="S367" s="145">
        <v>0</v>
      </c>
      <c r="T367" s="146">
        <f>S367*H367</f>
        <v>0</v>
      </c>
      <c r="AR367" s="147" t="s">
        <v>148</v>
      </c>
      <c r="AT367" s="147" t="s">
        <v>155</v>
      </c>
      <c r="AU367" s="147" t="s">
        <v>87</v>
      </c>
      <c r="AY367" s="17" t="s">
        <v>149</v>
      </c>
      <c r="BE367" s="148">
        <f>IF(N367="základní",J367,0)</f>
        <v>0</v>
      </c>
      <c r="BF367" s="148">
        <f>IF(N367="snížená",J367,0)</f>
        <v>0</v>
      </c>
      <c r="BG367" s="148">
        <f>IF(N367="zákl. přenesená",J367,0)</f>
        <v>0</v>
      </c>
      <c r="BH367" s="148">
        <f>IF(N367="sníž. přenesená",J367,0)</f>
        <v>0</v>
      </c>
      <c r="BI367" s="148">
        <f>IF(N367="nulová",J367,0)</f>
        <v>0</v>
      </c>
      <c r="BJ367" s="17" t="s">
        <v>85</v>
      </c>
      <c r="BK367" s="148">
        <f>ROUND(I367*H367,2)</f>
        <v>0</v>
      </c>
      <c r="BL367" s="17" t="s">
        <v>148</v>
      </c>
      <c r="BM367" s="147" t="s">
        <v>639</v>
      </c>
    </row>
    <row r="368" spans="2:65" s="1" customFormat="1" ht="10.199999999999999">
      <c r="B368" s="32"/>
      <c r="D368" s="149" t="s">
        <v>162</v>
      </c>
      <c r="F368" s="150" t="s">
        <v>640</v>
      </c>
      <c r="I368" s="151"/>
      <c r="L368" s="32"/>
      <c r="M368" s="152"/>
      <c r="T368" s="56"/>
      <c r="AT368" s="17" t="s">
        <v>162</v>
      </c>
      <c r="AU368" s="17" t="s">
        <v>87</v>
      </c>
    </row>
    <row r="369" spans="2:65" s="12" customFormat="1" ht="10.199999999999999">
      <c r="B369" s="153"/>
      <c r="D369" s="149" t="s">
        <v>163</v>
      </c>
      <c r="E369" s="154" t="s">
        <v>1</v>
      </c>
      <c r="F369" s="155" t="s">
        <v>641</v>
      </c>
      <c r="H369" s="154" t="s">
        <v>1</v>
      </c>
      <c r="I369" s="156"/>
      <c r="L369" s="153"/>
      <c r="M369" s="157"/>
      <c r="T369" s="158"/>
      <c r="AT369" s="154" t="s">
        <v>163</v>
      </c>
      <c r="AU369" s="154" t="s">
        <v>87</v>
      </c>
      <c r="AV369" s="12" t="s">
        <v>85</v>
      </c>
      <c r="AW369" s="12" t="s">
        <v>33</v>
      </c>
      <c r="AX369" s="12" t="s">
        <v>77</v>
      </c>
      <c r="AY369" s="154" t="s">
        <v>149</v>
      </c>
    </row>
    <row r="370" spans="2:65" s="13" customFormat="1" ht="10.199999999999999">
      <c r="B370" s="159"/>
      <c r="D370" s="149" t="s">
        <v>163</v>
      </c>
      <c r="E370" s="160" t="s">
        <v>1</v>
      </c>
      <c r="F370" s="161" t="s">
        <v>642</v>
      </c>
      <c r="H370" s="162">
        <v>7</v>
      </c>
      <c r="I370" s="163"/>
      <c r="L370" s="159"/>
      <c r="M370" s="164"/>
      <c r="T370" s="165"/>
      <c r="AT370" s="160" t="s">
        <v>163</v>
      </c>
      <c r="AU370" s="160" t="s">
        <v>87</v>
      </c>
      <c r="AV370" s="13" t="s">
        <v>87</v>
      </c>
      <c r="AW370" s="13" t="s">
        <v>33</v>
      </c>
      <c r="AX370" s="13" t="s">
        <v>85</v>
      </c>
      <c r="AY370" s="160" t="s">
        <v>149</v>
      </c>
    </row>
    <row r="371" spans="2:65" s="1" customFormat="1" ht="16.5" customHeight="1">
      <c r="B371" s="32"/>
      <c r="C371" s="176" t="s">
        <v>643</v>
      </c>
      <c r="D371" s="176" t="s">
        <v>414</v>
      </c>
      <c r="E371" s="177" t="s">
        <v>644</v>
      </c>
      <c r="F371" s="178" t="s">
        <v>645</v>
      </c>
      <c r="G371" s="179" t="s">
        <v>505</v>
      </c>
      <c r="H371" s="180">
        <v>7</v>
      </c>
      <c r="I371" s="181"/>
      <c r="J371" s="182">
        <f>ROUND(I371*H371,2)</f>
        <v>0</v>
      </c>
      <c r="K371" s="178" t="s">
        <v>159</v>
      </c>
      <c r="L371" s="183"/>
      <c r="M371" s="184" t="s">
        <v>1</v>
      </c>
      <c r="N371" s="185" t="s">
        <v>42</v>
      </c>
      <c r="P371" s="145">
        <f>O371*H371</f>
        <v>0</v>
      </c>
      <c r="Q371" s="145">
        <v>2.7E-2</v>
      </c>
      <c r="R371" s="145">
        <f>Q371*H371</f>
        <v>0.189</v>
      </c>
      <c r="S371" s="145">
        <v>0</v>
      </c>
      <c r="T371" s="146">
        <f>S371*H371</f>
        <v>0</v>
      </c>
      <c r="AR371" s="147" t="s">
        <v>200</v>
      </c>
      <c r="AT371" s="147" t="s">
        <v>414</v>
      </c>
      <c r="AU371" s="147" t="s">
        <v>87</v>
      </c>
      <c r="AY371" s="17" t="s">
        <v>149</v>
      </c>
      <c r="BE371" s="148">
        <f>IF(N371="základní",J371,0)</f>
        <v>0</v>
      </c>
      <c r="BF371" s="148">
        <f>IF(N371="snížená",J371,0)</f>
        <v>0</v>
      </c>
      <c r="BG371" s="148">
        <f>IF(N371="zákl. přenesená",J371,0)</f>
        <v>0</v>
      </c>
      <c r="BH371" s="148">
        <f>IF(N371="sníž. přenesená",J371,0)</f>
        <v>0</v>
      </c>
      <c r="BI371" s="148">
        <f>IF(N371="nulová",J371,0)</f>
        <v>0</v>
      </c>
      <c r="BJ371" s="17" t="s">
        <v>85</v>
      </c>
      <c r="BK371" s="148">
        <f>ROUND(I371*H371,2)</f>
        <v>0</v>
      </c>
      <c r="BL371" s="17" t="s">
        <v>148</v>
      </c>
      <c r="BM371" s="147" t="s">
        <v>646</v>
      </c>
    </row>
    <row r="372" spans="2:65" s="1" customFormat="1" ht="10.199999999999999">
      <c r="B372" s="32"/>
      <c r="D372" s="149" t="s">
        <v>162</v>
      </c>
      <c r="F372" s="150" t="s">
        <v>645</v>
      </c>
      <c r="I372" s="151"/>
      <c r="L372" s="32"/>
      <c r="M372" s="152"/>
      <c r="T372" s="56"/>
      <c r="AT372" s="17" t="s">
        <v>162</v>
      </c>
      <c r="AU372" s="17" t="s">
        <v>87</v>
      </c>
    </row>
    <row r="373" spans="2:65" s="13" customFormat="1" ht="10.199999999999999">
      <c r="B373" s="159"/>
      <c r="D373" s="149" t="s">
        <v>163</v>
      </c>
      <c r="E373" s="160" t="s">
        <v>1</v>
      </c>
      <c r="F373" s="161" t="s">
        <v>647</v>
      </c>
      <c r="H373" s="162">
        <v>7</v>
      </c>
      <c r="I373" s="163"/>
      <c r="L373" s="159"/>
      <c r="M373" s="164"/>
      <c r="T373" s="165"/>
      <c r="AT373" s="160" t="s">
        <v>163</v>
      </c>
      <c r="AU373" s="160" t="s">
        <v>87</v>
      </c>
      <c r="AV373" s="13" t="s">
        <v>87</v>
      </c>
      <c r="AW373" s="13" t="s">
        <v>33</v>
      </c>
      <c r="AX373" s="13" t="s">
        <v>85</v>
      </c>
      <c r="AY373" s="160" t="s">
        <v>149</v>
      </c>
    </row>
    <row r="374" spans="2:65" s="1" customFormat="1" ht="16.5" customHeight="1">
      <c r="B374" s="32"/>
      <c r="C374" s="136" t="s">
        <v>648</v>
      </c>
      <c r="D374" s="136" t="s">
        <v>155</v>
      </c>
      <c r="E374" s="137" t="s">
        <v>649</v>
      </c>
      <c r="F374" s="138" t="s">
        <v>650</v>
      </c>
      <c r="G374" s="139" t="s">
        <v>327</v>
      </c>
      <c r="H374" s="140">
        <v>0.77</v>
      </c>
      <c r="I374" s="141"/>
      <c r="J374" s="142">
        <f>ROUND(I374*H374,2)</f>
        <v>0</v>
      </c>
      <c r="K374" s="138" t="s">
        <v>159</v>
      </c>
      <c r="L374" s="32"/>
      <c r="M374" s="143" t="s">
        <v>1</v>
      </c>
      <c r="N374" s="144" t="s">
        <v>42</v>
      </c>
      <c r="P374" s="145">
        <f>O374*H374</f>
        <v>0</v>
      </c>
      <c r="Q374" s="145">
        <v>1.8480000000000001</v>
      </c>
      <c r="R374" s="145">
        <f>Q374*H374</f>
        <v>1.42296</v>
      </c>
      <c r="S374" s="145">
        <v>0</v>
      </c>
      <c r="T374" s="146">
        <f>S374*H374</f>
        <v>0</v>
      </c>
      <c r="AR374" s="147" t="s">
        <v>148</v>
      </c>
      <c r="AT374" s="147" t="s">
        <v>155</v>
      </c>
      <c r="AU374" s="147" t="s">
        <v>87</v>
      </c>
      <c r="AY374" s="17" t="s">
        <v>149</v>
      </c>
      <c r="BE374" s="148">
        <f>IF(N374="základní",J374,0)</f>
        <v>0</v>
      </c>
      <c r="BF374" s="148">
        <f>IF(N374="snížená",J374,0)</f>
        <v>0</v>
      </c>
      <c r="BG374" s="148">
        <f>IF(N374="zákl. přenesená",J374,0)</f>
        <v>0</v>
      </c>
      <c r="BH374" s="148">
        <f>IF(N374="sníž. přenesená",J374,0)</f>
        <v>0</v>
      </c>
      <c r="BI374" s="148">
        <f>IF(N374="nulová",J374,0)</f>
        <v>0</v>
      </c>
      <c r="BJ374" s="17" t="s">
        <v>85</v>
      </c>
      <c r="BK374" s="148">
        <f>ROUND(I374*H374,2)</f>
        <v>0</v>
      </c>
      <c r="BL374" s="17" t="s">
        <v>148</v>
      </c>
      <c r="BM374" s="147" t="s">
        <v>651</v>
      </c>
    </row>
    <row r="375" spans="2:65" s="1" customFormat="1" ht="10.199999999999999">
      <c r="B375" s="32"/>
      <c r="D375" s="149" t="s">
        <v>162</v>
      </c>
      <c r="F375" s="150" t="s">
        <v>652</v>
      </c>
      <c r="I375" s="151"/>
      <c r="L375" s="32"/>
      <c r="M375" s="152"/>
      <c r="T375" s="56"/>
      <c r="AT375" s="17" t="s">
        <v>162</v>
      </c>
      <c r="AU375" s="17" t="s">
        <v>87</v>
      </c>
    </row>
    <row r="376" spans="2:65" s="13" customFormat="1" ht="10.199999999999999">
      <c r="B376" s="159"/>
      <c r="D376" s="149" t="s">
        <v>163</v>
      </c>
      <c r="E376" s="160" t="s">
        <v>1</v>
      </c>
      <c r="F376" s="161" t="s">
        <v>653</v>
      </c>
      <c r="H376" s="162">
        <v>0.77</v>
      </c>
      <c r="I376" s="163"/>
      <c r="L376" s="159"/>
      <c r="M376" s="164"/>
      <c r="T376" s="165"/>
      <c r="AT376" s="160" t="s">
        <v>163</v>
      </c>
      <c r="AU376" s="160" t="s">
        <v>87</v>
      </c>
      <c r="AV376" s="13" t="s">
        <v>87</v>
      </c>
      <c r="AW376" s="13" t="s">
        <v>33</v>
      </c>
      <c r="AX376" s="13" t="s">
        <v>85</v>
      </c>
      <c r="AY376" s="160" t="s">
        <v>149</v>
      </c>
    </row>
    <row r="377" spans="2:65" s="11" customFormat="1" ht="22.8" customHeight="1">
      <c r="B377" s="124"/>
      <c r="D377" s="125" t="s">
        <v>76</v>
      </c>
      <c r="E377" s="134" t="s">
        <v>152</v>
      </c>
      <c r="F377" s="134" t="s">
        <v>654</v>
      </c>
      <c r="I377" s="127"/>
      <c r="J377" s="135">
        <f>BK377</f>
        <v>0</v>
      </c>
      <c r="L377" s="124"/>
      <c r="M377" s="129"/>
      <c r="P377" s="130">
        <f>SUM(P378:P513)</f>
        <v>0</v>
      </c>
      <c r="R377" s="130">
        <f>SUM(R378:R513)</f>
        <v>353.91672020000004</v>
      </c>
      <c r="T377" s="131">
        <f>SUM(T378:T513)</f>
        <v>0</v>
      </c>
      <c r="AR377" s="125" t="s">
        <v>85</v>
      </c>
      <c r="AT377" s="132" t="s">
        <v>76</v>
      </c>
      <c r="AU377" s="132" t="s">
        <v>85</v>
      </c>
      <c r="AY377" s="125" t="s">
        <v>149</v>
      </c>
      <c r="BK377" s="133">
        <f>SUM(BK378:BK513)</f>
        <v>0</v>
      </c>
    </row>
    <row r="378" spans="2:65" s="1" customFormat="1" ht="16.5" customHeight="1">
      <c r="B378" s="32"/>
      <c r="C378" s="136" t="s">
        <v>655</v>
      </c>
      <c r="D378" s="136" t="s">
        <v>155</v>
      </c>
      <c r="E378" s="137" t="s">
        <v>656</v>
      </c>
      <c r="F378" s="138" t="s">
        <v>657</v>
      </c>
      <c r="G378" s="139" t="s">
        <v>261</v>
      </c>
      <c r="H378" s="140">
        <v>1347.7</v>
      </c>
      <c r="I378" s="141"/>
      <c r="J378" s="142">
        <f>ROUND(I378*H378,2)</f>
        <v>0</v>
      </c>
      <c r="K378" s="138" t="s">
        <v>159</v>
      </c>
      <c r="L378" s="32"/>
      <c r="M378" s="143" t="s">
        <v>1</v>
      </c>
      <c r="N378" s="144" t="s">
        <v>42</v>
      </c>
      <c r="P378" s="145">
        <f>O378*H378</f>
        <v>0</v>
      </c>
      <c r="Q378" s="145">
        <v>0</v>
      </c>
      <c r="R378" s="145">
        <f>Q378*H378</f>
        <v>0</v>
      </c>
      <c r="S378" s="145">
        <v>0</v>
      </c>
      <c r="T378" s="146">
        <f>S378*H378</f>
        <v>0</v>
      </c>
      <c r="AR378" s="147" t="s">
        <v>148</v>
      </c>
      <c r="AT378" s="147" t="s">
        <v>155</v>
      </c>
      <c r="AU378" s="147" t="s">
        <v>87</v>
      </c>
      <c r="AY378" s="17" t="s">
        <v>149</v>
      </c>
      <c r="BE378" s="148">
        <f>IF(N378="základní",J378,0)</f>
        <v>0</v>
      </c>
      <c r="BF378" s="148">
        <f>IF(N378="snížená",J378,0)</f>
        <v>0</v>
      </c>
      <c r="BG378" s="148">
        <f>IF(N378="zákl. přenesená",J378,0)</f>
        <v>0</v>
      </c>
      <c r="BH378" s="148">
        <f>IF(N378="sníž. přenesená",J378,0)</f>
        <v>0</v>
      </c>
      <c r="BI378" s="148">
        <f>IF(N378="nulová",J378,0)</f>
        <v>0</v>
      </c>
      <c r="BJ378" s="17" t="s">
        <v>85</v>
      </c>
      <c r="BK378" s="148">
        <f>ROUND(I378*H378,2)</f>
        <v>0</v>
      </c>
      <c r="BL378" s="17" t="s">
        <v>148</v>
      </c>
      <c r="BM378" s="147" t="s">
        <v>658</v>
      </c>
    </row>
    <row r="379" spans="2:65" s="1" customFormat="1" ht="10.199999999999999">
      <c r="B379" s="32"/>
      <c r="D379" s="149" t="s">
        <v>162</v>
      </c>
      <c r="F379" s="150" t="s">
        <v>659</v>
      </c>
      <c r="I379" s="151"/>
      <c r="L379" s="32"/>
      <c r="M379" s="152"/>
      <c r="T379" s="56"/>
      <c r="AT379" s="17" t="s">
        <v>162</v>
      </c>
      <c r="AU379" s="17" t="s">
        <v>87</v>
      </c>
    </row>
    <row r="380" spans="2:65" s="12" customFormat="1" ht="10.199999999999999">
      <c r="B380" s="153"/>
      <c r="D380" s="149" t="s">
        <v>163</v>
      </c>
      <c r="E380" s="154" t="s">
        <v>1</v>
      </c>
      <c r="F380" s="155" t="s">
        <v>660</v>
      </c>
      <c r="H380" s="154" t="s">
        <v>1</v>
      </c>
      <c r="I380" s="156"/>
      <c r="L380" s="153"/>
      <c r="M380" s="157"/>
      <c r="T380" s="158"/>
      <c r="AT380" s="154" t="s">
        <v>163</v>
      </c>
      <c r="AU380" s="154" t="s">
        <v>87</v>
      </c>
      <c r="AV380" s="12" t="s">
        <v>85</v>
      </c>
      <c r="AW380" s="12" t="s">
        <v>33</v>
      </c>
      <c r="AX380" s="12" t="s">
        <v>77</v>
      </c>
      <c r="AY380" s="154" t="s">
        <v>149</v>
      </c>
    </row>
    <row r="381" spans="2:65" s="13" customFormat="1" ht="10.199999999999999">
      <c r="B381" s="159"/>
      <c r="D381" s="149" t="s">
        <v>163</v>
      </c>
      <c r="E381" s="160" t="s">
        <v>1</v>
      </c>
      <c r="F381" s="161" t="s">
        <v>661</v>
      </c>
      <c r="H381" s="162">
        <v>1347.7</v>
      </c>
      <c r="I381" s="163"/>
      <c r="L381" s="159"/>
      <c r="M381" s="164"/>
      <c r="T381" s="165"/>
      <c r="AT381" s="160" t="s">
        <v>163</v>
      </c>
      <c r="AU381" s="160" t="s">
        <v>87</v>
      </c>
      <c r="AV381" s="13" t="s">
        <v>87</v>
      </c>
      <c r="AW381" s="13" t="s">
        <v>33</v>
      </c>
      <c r="AX381" s="13" t="s">
        <v>85</v>
      </c>
      <c r="AY381" s="160" t="s">
        <v>149</v>
      </c>
    </row>
    <row r="382" spans="2:65" s="1" customFormat="1" ht="16.5" customHeight="1">
      <c r="B382" s="32"/>
      <c r="C382" s="136" t="s">
        <v>662</v>
      </c>
      <c r="D382" s="136" t="s">
        <v>155</v>
      </c>
      <c r="E382" s="137" t="s">
        <v>663</v>
      </c>
      <c r="F382" s="138" t="s">
        <v>664</v>
      </c>
      <c r="G382" s="139" t="s">
        <v>261</v>
      </c>
      <c r="H382" s="140">
        <v>1760.36</v>
      </c>
      <c r="I382" s="141"/>
      <c r="J382" s="142">
        <f>ROUND(I382*H382,2)</f>
        <v>0</v>
      </c>
      <c r="K382" s="138" t="s">
        <v>159</v>
      </c>
      <c r="L382" s="32"/>
      <c r="M382" s="143" t="s">
        <v>1</v>
      </c>
      <c r="N382" s="144" t="s">
        <v>42</v>
      </c>
      <c r="P382" s="145">
        <f>O382*H382</f>
        <v>0</v>
      </c>
      <c r="Q382" s="145">
        <v>0</v>
      </c>
      <c r="R382" s="145">
        <f>Q382*H382</f>
        <v>0</v>
      </c>
      <c r="S382" s="145">
        <v>0</v>
      </c>
      <c r="T382" s="146">
        <f>S382*H382</f>
        <v>0</v>
      </c>
      <c r="AR382" s="147" t="s">
        <v>148</v>
      </c>
      <c r="AT382" s="147" t="s">
        <v>155</v>
      </c>
      <c r="AU382" s="147" t="s">
        <v>87</v>
      </c>
      <c r="AY382" s="17" t="s">
        <v>149</v>
      </c>
      <c r="BE382" s="148">
        <f>IF(N382="základní",J382,0)</f>
        <v>0</v>
      </c>
      <c r="BF382" s="148">
        <f>IF(N382="snížená",J382,0)</f>
        <v>0</v>
      </c>
      <c r="BG382" s="148">
        <f>IF(N382="zákl. přenesená",J382,0)</f>
        <v>0</v>
      </c>
      <c r="BH382" s="148">
        <f>IF(N382="sníž. přenesená",J382,0)</f>
        <v>0</v>
      </c>
      <c r="BI382" s="148">
        <f>IF(N382="nulová",J382,0)</f>
        <v>0</v>
      </c>
      <c r="BJ382" s="17" t="s">
        <v>85</v>
      </c>
      <c r="BK382" s="148">
        <f>ROUND(I382*H382,2)</f>
        <v>0</v>
      </c>
      <c r="BL382" s="17" t="s">
        <v>148</v>
      </c>
      <c r="BM382" s="147" t="s">
        <v>665</v>
      </c>
    </row>
    <row r="383" spans="2:65" s="1" customFormat="1" ht="10.199999999999999">
      <c r="B383" s="32"/>
      <c r="D383" s="149" t="s">
        <v>162</v>
      </c>
      <c r="F383" s="150" t="s">
        <v>666</v>
      </c>
      <c r="I383" s="151"/>
      <c r="L383" s="32"/>
      <c r="M383" s="152"/>
      <c r="T383" s="56"/>
      <c r="AT383" s="17" t="s">
        <v>162</v>
      </c>
      <c r="AU383" s="17" t="s">
        <v>87</v>
      </c>
    </row>
    <row r="384" spans="2:65" s="12" customFormat="1" ht="10.199999999999999">
      <c r="B384" s="153"/>
      <c r="D384" s="149" t="s">
        <v>163</v>
      </c>
      <c r="E384" s="154" t="s">
        <v>1</v>
      </c>
      <c r="F384" s="155" t="s">
        <v>667</v>
      </c>
      <c r="H384" s="154" t="s">
        <v>1</v>
      </c>
      <c r="I384" s="156"/>
      <c r="L384" s="153"/>
      <c r="M384" s="157"/>
      <c r="T384" s="158"/>
      <c r="AT384" s="154" t="s">
        <v>163</v>
      </c>
      <c r="AU384" s="154" t="s">
        <v>87</v>
      </c>
      <c r="AV384" s="12" t="s">
        <v>85</v>
      </c>
      <c r="AW384" s="12" t="s">
        <v>33</v>
      </c>
      <c r="AX384" s="12" t="s">
        <v>77</v>
      </c>
      <c r="AY384" s="154" t="s">
        <v>149</v>
      </c>
    </row>
    <row r="385" spans="2:65" s="13" customFormat="1" ht="10.199999999999999">
      <c r="B385" s="159"/>
      <c r="D385" s="149" t="s">
        <v>163</v>
      </c>
      <c r="E385" s="160" t="s">
        <v>1</v>
      </c>
      <c r="F385" s="161" t="s">
        <v>661</v>
      </c>
      <c r="H385" s="162">
        <v>1347.7</v>
      </c>
      <c r="I385" s="163"/>
      <c r="L385" s="159"/>
      <c r="M385" s="164"/>
      <c r="T385" s="165"/>
      <c r="AT385" s="160" t="s">
        <v>163</v>
      </c>
      <c r="AU385" s="160" t="s">
        <v>87</v>
      </c>
      <c r="AV385" s="13" t="s">
        <v>87</v>
      </c>
      <c r="AW385" s="13" t="s">
        <v>33</v>
      </c>
      <c r="AX385" s="13" t="s">
        <v>77</v>
      </c>
      <c r="AY385" s="160" t="s">
        <v>149</v>
      </c>
    </row>
    <row r="386" spans="2:65" s="13" customFormat="1" ht="10.199999999999999">
      <c r="B386" s="159"/>
      <c r="D386" s="149" t="s">
        <v>163</v>
      </c>
      <c r="E386" s="160" t="s">
        <v>1</v>
      </c>
      <c r="F386" s="161" t="s">
        <v>668</v>
      </c>
      <c r="H386" s="162">
        <v>395.26</v>
      </c>
      <c r="I386" s="163"/>
      <c r="L386" s="159"/>
      <c r="M386" s="164"/>
      <c r="T386" s="165"/>
      <c r="AT386" s="160" t="s">
        <v>163</v>
      </c>
      <c r="AU386" s="160" t="s">
        <v>87</v>
      </c>
      <c r="AV386" s="13" t="s">
        <v>87</v>
      </c>
      <c r="AW386" s="13" t="s">
        <v>33</v>
      </c>
      <c r="AX386" s="13" t="s">
        <v>77</v>
      </c>
      <c r="AY386" s="160" t="s">
        <v>149</v>
      </c>
    </row>
    <row r="387" spans="2:65" s="13" customFormat="1" ht="10.199999999999999">
      <c r="B387" s="159"/>
      <c r="D387" s="149" t="s">
        <v>163</v>
      </c>
      <c r="E387" s="160" t="s">
        <v>1</v>
      </c>
      <c r="F387" s="161" t="s">
        <v>669</v>
      </c>
      <c r="H387" s="162">
        <v>17.399999999999999</v>
      </c>
      <c r="I387" s="163"/>
      <c r="L387" s="159"/>
      <c r="M387" s="164"/>
      <c r="T387" s="165"/>
      <c r="AT387" s="160" t="s">
        <v>163</v>
      </c>
      <c r="AU387" s="160" t="s">
        <v>87</v>
      </c>
      <c r="AV387" s="13" t="s">
        <v>87</v>
      </c>
      <c r="AW387" s="13" t="s">
        <v>33</v>
      </c>
      <c r="AX387" s="13" t="s">
        <v>77</v>
      </c>
      <c r="AY387" s="160" t="s">
        <v>149</v>
      </c>
    </row>
    <row r="388" spans="2:65" s="14" customFormat="1" ht="10.199999999999999">
      <c r="B388" s="169"/>
      <c r="D388" s="149" t="s">
        <v>163</v>
      </c>
      <c r="E388" s="170" t="s">
        <v>1</v>
      </c>
      <c r="F388" s="171" t="s">
        <v>271</v>
      </c>
      <c r="H388" s="172">
        <v>1760.36</v>
      </c>
      <c r="I388" s="173"/>
      <c r="L388" s="169"/>
      <c r="M388" s="174"/>
      <c r="T388" s="175"/>
      <c r="AT388" s="170" t="s">
        <v>163</v>
      </c>
      <c r="AU388" s="170" t="s">
        <v>87</v>
      </c>
      <c r="AV388" s="14" t="s">
        <v>148</v>
      </c>
      <c r="AW388" s="14" t="s">
        <v>33</v>
      </c>
      <c r="AX388" s="14" t="s">
        <v>85</v>
      </c>
      <c r="AY388" s="170" t="s">
        <v>149</v>
      </c>
    </row>
    <row r="389" spans="2:65" s="1" customFormat="1" ht="16.5" customHeight="1">
      <c r="B389" s="32"/>
      <c r="C389" s="136" t="s">
        <v>670</v>
      </c>
      <c r="D389" s="136" t="s">
        <v>155</v>
      </c>
      <c r="E389" s="137" t="s">
        <v>671</v>
      </c>
      <c r="F389" s="138" t="s">
        <v>672</v>
      </c>
      <c r="G389" s="139" t="s">
        <v>261</v>
      </c>
      <c r="H389" s="140">
        <v>57.7</v>
      </c>
      <c r="I389" s="141"/>
      <c r="J389" s="142">
        <f>ROUND(I389*H389,2)</f>
        <v>0</v>
      </c>
      <c r="K389" s="138" t="s">
        <v>159</v>
      </c>
      <c r="L389" s="32"/>
      <c r="M389" s="143" t="s">
        <v>1</v>
      </c>
      <c r="N389" s="144" t="s">
        <v>42</v>
      </c>
      <c r="P389" s="145">
        <f>O389*H389</f>
        <v>0</v>
      </c>
      <c r="Q389" s="145">
        <v>0</v>
      </c>
      <c r="R389" s="145">
        <f>Q389*H389</f>
        <v>0</v>
      </c>
      <c r="S389" s="145">
        <v>0</v>
      </c>
      <c r="T389" s="146">
        <f>S389*H389</f>
        <v>0</v>
      </c>
      <c r="AR389" s="147" t="s">
        <v>148</v>
      </c>
      <c r="AT389" s="147" t="s">
        <v>155</v>
      </c>
      <c r="AU389" s="147" t="s">
        <v>87</v>
      </c>
      <c r="AY389" s="17" t="s">
        <v>149</v>
      </c>
      <c r="BE389" s="148">
        <f>IF(N389="základní",J389,0)</f>
        <v>0</v>
      </c>
      <c r="BF389" s="148">
        <f>IF(N389="snížená",J389,0)</f>
        <v>0</v>
      </c>
      <c r="BG389" s="148">
        <f>IF(N389="zákl. přenesená",J389,0)</f>
        <v>0</v>
      </c>
      <c r="BH389" s="148">
        <f>IF(N389="sníž. přenesená",J389,0)</f>
        <v>0</v>
      </c>
      <c r="BI389" s="148">
        <f>IF(N389="nulová",J389,0)</f>
        <v>0</v>
      </c>
      <c r="BJ389" s="17" t="s">
        <v>85</v>
      </c>
      <c r="BK389" s="148">
        <f>ROUND(I389*H389,2)</f>
        <v>0</v>
      </c>
      <c r="BL389" s="17" t="s">
        <v>148</v>
      </c>
      <c r="BM389" s="147" t="s">
        <v>673</v>
      </c>
    </row>
    <row r="390" spans="2:65" s="1" customFormat="1" ht="10.199999999999999">
      <c r="B390" s="32"/>
      <c r="D390" s="149" t="s">
        <v>162</v>
      </c>
      <c r="F390" s="150" t="s">
        <v>674</v>
      </c>
      <c r="I390" s="151"/>
      <c r="L390" s="32"/>
      <c r="M390" s="152"/>
      <c r="T390" s="56"/>
      <c r="AT390" s="17" t="s">
        <v>162</v>
      </c>
      <c r="AU390" s="17" t="s">
        <v>87</v>
      </c>
    </row>
    <row r="391" spans="2:65" s="12" customFormat="1" ht="10.199999999999999">
      <c r="B391" s="153"/>
      <c r="D391" s="149" t="s">
        <v>163</v>
      </c>
      <c r="E391" s="154" t="s">
        <v>1</v>
      </c>
      <c r="F391" s="155" t="s">
        <v>675</v>
      </c>
      <c r="H391" s="154" t="s">
        <v>1</v>
      </c>
      <c r="I391" s="156"/>
      <c r="L391" s="153"/>
      <c r="M391" s="157"/>
      <c r="T391" s="158"/>
      <c r="AT391" s="154" t="s">
        <v>163</v>
      </c>
      <c r="AU391" s="154" t="s">
        <v>87</v>
      </c>
      <c r="AV391" s="12" t="s">
        <v>85</v>
      </c>
      <c r="AW391" s="12" t="s">
        <v>33</v>
      </c>
      <c r="AX391" s="12" t="s">
        <v>77</v>
      </c>
      <c r="AY391" s="154" t="s">
        <v>149</v>
      </c>
    </row>
    <row r="392" spans="2:65" s="13" customFormat="1" ht="10.199999999999999">
      <c r="B392" s="159"/>
      <c r="D392" s="149" t="s">
        <v>163</v>
      </c>
      <c r="E392" s="160" t="s">
        <v>1</v>
      </c>
      <c r="F392" s="161" t="s">
        <v>676</v>
      </c>
      <c r="H392" s="162">
        <v>57.7</v>
      </c>
      <c r="I392" s="163"/>
      <c r="L392" s="159"/>
      <c r="M392" s="164"/>
      <c r="T392" s="165"/>
      <c r="AT392" s="160" t="s">
        <v>163</v>
      </c>
      <c r="AU392" s="160" t="s">
        <v>87</v>
      </c>
      <c r="AV392" s="13" t="s">
        <v>87</v>
      </c>
      <c r="AW392" s="13" t="s">
        <v>33</v>
      </c>
      <c r="AX392" s="13" t="s">
        <v>85</v>
      </c>
      <c r="AY392" s="160" t="s">
        <v>149</v>
      </c>
    </row>
    <row r="393" spans="2:65" s="1" customFormat="1" ht="16.5" customHeight="1">
      <c r="B393" s="32"/>
      <c r="C393" s="136" t="s">
        <v>677</v>
      </c>
      <c r="D393" s="136" t="s">
        <v>155</v>
      </c>
      <c r="E393" s="137" t="s">
        <v>678</v>
      </c>
      <c r="F393" s="138" t="s">
        <v>679</v>
      </c>
      <c r="G393" s="139" t="s">
        <v>261</v>
      </c>
      <c r="H393" s="140">
        <v>795.08</v>
      </c>
      <c r="I393" s="141"/>
      <c r="J393" s="142">
        <f>ROUND(I393*H393,2)</f>
        <v>0</v>
      </c>
      <c r="K393" s="138" t="s">
        <v>159</v>
      </c>
      <c r="L393" s="32"/>
      <c r="M393" s="143" t="s">
        <v>1</v>
      </c>
      <c r="N393" s="144" t="s">
        <v>42</v>
      </c>
      <c r="P393" s="145">
        <f>O393*H393</f>
        <v>0</v>
      </c>
      <c r="Q393" s="145">
        <v>0</v>
      </c>
      <c r="R393" s="145">
        <f>Q393*H393</f>
        <v>0</v>
      </c>
      <c r="S393" s="145">
        <v>0</v>
      </c>
      <c r="T393" s="146">
        <f>S393*H393</f>
        <v>0</v>
      </c>
      <c r="AR393" s="147" t="s">
        <v>148</v>
      </c>
      <c r="AT393" s="147" t="s">
        <v>155</v>
      </c>
      <c r="AU393" s="147" t="s">
        <v>87</v>
      </c>
      <c r="AY393" s="17" t="s">
        <v>149</v>
      </c>
      <c r="BE393" s="148">
        <f>IF(N393="základní",J393,0)</f>
        <v>0</v>
      </c>
      <c r="BF393" s="148">
        <f>IF(N393="snížená",J393,0)</f>
        <v>0</v>
      </c>
      <c r="BG393" s="148">
        <f>IF(N393="zákl. přenesená",J393,0)</f>
        <v>0</v>
      </c>
      <c r="BH393" s="148">
        <f>IF(N393="sníž. přenesená",J393,0)</f>
        <v>0</v>
      </c>
      <c r="BI393" s="148">
        <f>IF(N393="nulová",J393,0)</f>
        <v>0</v>
      </c>
      <c r="BJ393" s="17" t="s">
        <v>85</v>
      </c>
      <c r="BK393" s="148">
        <f>ROUND(I393*H393,2)</f>
        <v>0</v>
      </c>
      <c r="BL393" s="17" t="s">
        <v>148</v>
      </c>
      <c r="BM393" s="147" t="s">
        <v>680</v>
      </c>
    </row>
    <row r="394" spans="2:65" s="1" customFormat="1" ht="10.199999999999999">
      <c r="B394" s="32"/>
      <c r="D394" s="149" t="s">
        <v>162</v>
      </c>
      <c r="F394" s="150" t="s">
        <v>681</v>
      </c>
      <c r="I394" s="151"/>
      <c r="L394" s="32"/>
      <c r="M394" s="152"/>
      <c r="T394" s="56"/>
      <c r="AT394" s="17" t="s">
        <v>162</v>
      </c>
      <c r="AU394" s="17" t="s">
        <v>87</v>
      </c>
    </row>
    <row r="395" spans="2:65" s="12" customFormat="1" ht="10.199999999999999">
      <c r="B395" s="153"/>
      <c r="D395" s="149" t="s">
        <v>163</v>
      </c>
      <c r="E395" s="154" t="s">
        <v>1</v>
      </c>
      <c r="F395" s="155" t="s">
        <v>682</v>
      </c>
      <c r="H395" s="154" t="s">
        <v>1</v>
      </c>
      <c r="I395" s="156"/>
      <c r="L395" s="153"/>
      <c r="M395" s="157"/>
      <c r="T395" s="158"/>
      <c r="AT395" s="154" t="s">
        <v>163</v>
      </c>
      <c r="AU395" s="154" t="s">
        <v>87</v>
      </c>
      <c r="AV395" s="12" t="s">
        <v>85</v>
      </c>
      <c r="AW395" s="12" t="s">
        <v>33</v>
      </c>
      <c r="AX395" s="12" t="s">
        <v>77</v>
      </c>
      <c r="AY395" s="154" t="s">
        <v>149</v>
      </c>
    </row>
    <row r="396" spans="2:65" s="13" customFormat="1" ht="10.199999999999999">
      <c r="B396" s="159"/>
      <c r="D396" s="149" t="s">
        <v>163</v>
      </c>
      <c r="E396" s="160" t="s">
        <v>1</v>
      </c>
      <c r="F396" s="161" t="s">
        <v>683</v>
      </c>
      <c r="H396" s="162">
        <v>795.08</v>
      </c>
      <c r="I396" s="163"/>
      <c r="L396" s="159"/>
      <c r="M396" s="164"/>
      <c r="T396" s="165"/>
      <c r="AT396" s="160" t="s">
        <v>163</v>
      </c>
      <c r="AU396" s="160" t="s">
        <v>87</v>
      </c>
      <c r="AV396" s="13" t="s">
        <v>87</v>
      </c>
      <c r="AW396" s="13" t="s">
        <v>33</v>
      </c>
      <c r="AX396" s="13" t="s">
        <v>85</v>
      </c>
      <c r="AY396" s="160" t="s">
        <v>149</v>
      </c>
    </row>
    <row r="397" spans="2:65" s="1" customFormat="1" ht="16.5" customHeight="1">
      <c r="B397" s="32"/>
      <c r="C397" s="136" t="s">
        <v>684</v>
      </c>
      <c r="D397" s="136" t="s">
        <v>155</v>
      </c>
      <c r="E397" s="137" t="s">
        <v>685</v>
      </c>
      <c r="F397" s="138" t="s">
        <v>686</v>
      </c>
      <c r="G397" s="139" t="s">
        <v>261</v>
      </c>
      <c r="H397" s="140">
        <v>57.2</v>
      </c>
      <c r="I397" s="141"/>
      <c r="J397" s="142">
        <f>ROUND(I397*H397,2)</f>
        <v>0</v>
      </c>
      <c r="K397" s="138" t="s">
        <v>159</v>
      </c>
      <c r="L397" s="32"/>
      <c r="M397" s="143" t="s">
        <v>1</v>
      </c>
      <c r="N397" s="144" t="s">
        <v>42</v>
      </c>
      <c r="P397" s="145">
        <f>O397*H397</f>
        <v>0</v>
      </c>
      <c r="Q397" s="145">
        <v>0</v>
      </c>
      <c r="R397" s="145">
        <f>Q397*H397</f>
        <v>0</v>
      </c>
      <c r="S397" s="145">
        <v>0</v>
      </c>
      <c r="T397" s="146">
        <f>S397*H397</f>
        <v>0</v>
      </c>
      <c r="AR397" s="147" t="s">
        <v>148</v>
      </c>
      <c r="AT397" s="147" t="s">
        <v>155</v>
      </c>
      <c r="AU397" s="147" t="s">
        <v>87</v>
      </c>
      <c r="AY397" s="17" t="s">
        <v>149</v>
      </c>
      <c r="BE397" s="148">
        <f>IF(N397="základní",J397,0)</f>
        <v>0</v>
      </c>
      <c r="BF397" s="148">
        <f>IF(N397="snížená",J397,0)</f>
        <v>0</v>
      </c>
      <c r="BG397" s="148">
        <f>IF(N397="zákl. přenesená",J397,0)</f>
        <v>0</v>
      </c>
      <c r="BH397" s="148">
        <f>IF(N397="sníž. přenesená",J397,0)</f>
        <v>0</v>
      </c>
      <c r="BI397" s="148">
        <f>IF(N397="nulová",J397,0)</f>
        <v>0</v>
      </c>
      <c r="BJ397" s="17" t="s">
        <v>85</v>
      </c>
      <c r="BK397" s="148">
        <f>ROUND(I397*H397,2)</f>
        <v>0</v>
      </c>
      <c r="BL397" s="17" t="s">
        <v>148</v>
      </c>
      <c r="BM397" s="147" t="s">
        <v>687</v>
      </c>
    </row>
    <row r="398" spans="2:65" s="1" customFormat="1" ht="10.199999999999999">
      <c r="B398" s="32"/>
      <c r="D398" s="149" t="s">
        <v>162</v>
      </c>
      <c r="F398" s="150" t="s">
        <v>688</v>
      </c>
      <c r="I398" s="151"/>
      <c r="L398" s="32"/>
      <c r="M398" s="152"/>
      <c r="T398" s="56"/>
      <c r="AT398" s="17" t="s">
        <v>162</v>
      </c>
      <c r="AU398" s="17" t="s">
        <v>87</v>
      </c>
    </row>
    <row r="399" spans="2:65" s="12" customFormat="1" ht="10.199999999999999">
      <c r="B399" s="153"/>
      <c r="D399" s="149" t="s">
        <v>163</v>
      </c>
      <c r="E399" s="154" t="s">
        <v>1</v>
      </c>
      <c r="F399" s="155" t="s">
        <v>675</v>
      </c>
      <c r="H399" s="154" t="s">
        <v>1</v>
      </c>
      <c r="I399" s="156"/>
      <c r="L399" s="153"/>
      <c r="M399" s="157"/>
      <c r="T399" s="158"/>
      <c r="AT399" s="154" t="s">
        <v>163</v>
      </c>
      <c r="AU399" s="154" t="s">
        <v>87</v>
      </c>
      <c r="AV399" s="12" t="s">
        <v>85</v>
      </c>
      <c r="AW399" s="12" t="s">
        <v>33</v>
      </c>
      <c r="AX399" s="12" t="s">
        <v>77</v>
      </c>
      <c r="AY399" s="154" t="s">
        <v>149</v>
      </c>
    </row>
    <row r="400" spans="2:65" s="13" customFormat="1" ht="10.199999999999999">
      <c r="B400" s="159"/>
      <c r="D400" s="149" t="s">
        <v>163</v>
      </c>
      <c r="E400" s="160" t="s">
        <v>1</v>
      </c>
      <c r="F400" s="161" t="s">
        <v>689</v>
      </c>
      <c r="H400" s="162">
        <v>43.7</v>
      </c>
      <c r="I400" s="163"/>
      <c r="L400" s="159"/>
      <c r="M400" s="164"/>
      <c r="T400" s="165"/>
      <c r="AT400" s="160" t="s">
        <v>163</v>
      </c>
      <c r="AU400" s="160" t="s">
        <v>87</v>
      </c>
      <c r="AV400" s="13" t="s">
        <v>87</v>
      </c>
      <c r="AW400" s="13" t="s">
        <v>33</v>
      </c>
      <c r="AX400" s="13" t="s">
        <v>77</v>
      </c>
      <c r="AY400" s="160" t="s">
        <v>149</v>
      </c>
    </row>
    <row r="401" spans="2:65" s="13" customFormat="1" ht="10.199999999999999">
      <c r="B401" s="159"/>
      <c r="D401" s="149" t="s">
        <v>163</v>
      </c>
      <c r="E401" s="160" t="s">
        <v>1</v>
      </c>
      <c r="F401" s="161" t="s">
        <v>690</v>
      </c>
      <c r="H401" s="162">
        <v>13.5</v>
      </c>
      <c r="I401" s="163"/>
      <c r="L401" s="159"/>
      <c r="M401" s="164"/>
      <c r="T401" s="165"/>
      <c r="AT401" s="160" t="s">
        <v>163</v>
      </c>
      <c r="AU401" s="160" t="s">
        <v>87</v>
      </c>
      <c r="AV401" s="13" t="s">
        <v>87</v>
      </c>
      <c r="AW401" s="13" t="s">
        <v>33</v>
      </c>
      <c r="AX401" s="13" t="s">
        <v>77</v>
      </c>
      <c r="AY401" s="160" t="s">
        <v>149</v>
      </c>
    </row>
    <row r="402" spans="2:65" s="14" customFormat="1" ht="10.199999999999999">
      <c r="B402" s="169"/>
      <c r="D402" s="149" t="s">
        <v>163</v>
      </c>
      <c r="E402" s="170" t="s">
        <v>1</v>
      </c>
      <c r="F402" s="171" t="s">
        <v>271</v>
      </c>
      <c r="H402" s="172">
        <v>57.2</v>
      </c>
      <c r="I402" s="173"/>
      <c r="L402" s="169"/>
      <c r="M402" s="174"/>
      <c r="T402" s="175"/>
      <c r="AT402" s="170" t="s">
        <v>163</v>
      </c>
      <c r="AU402" s="170" t="s">
        <v>87</v>
      </c>
      <c r="AV402" s="14" t="s">
        <v>148</v>
      </c>
      <c r="AW402" s="14" t="s">
        <v>33</v>
      </c>
      <c r="AX402" s="14" t="s">
        <v>85</v>
      </c>
      <c r="AY402" s="170" t="s">
        <v>149</v>
      </c>
    </row>
    <row r="403" spans="2:65" s="1" customFormat="1" ht="16.5" customHeight="1">
      <c r="B403" s="32"/>
      <c r="C403" s="136" t="s">
        <v>691</v>
      </c>
      <c r="D403" s="136" t="s">
        <v>155</v>
      </c>
      <c r="E403" s="137" t="s">
        <v>692</v>
      </c>
      <c r="F403" s="138" t="s">
        <v>693</v>
      </c>
      <c r="G403" s="139" t="s">
        <v>261</v>
      </c>
      <c r="H403" s="140">
        <v>1742.96</v>
      </c>
      <c r="I403" s="141"/>
      <c r="J403" s="142">
        <f>ROUND(I403*H403,2)</f>
        <v>0</v>
      </c>
      <c r="K403" s="138" t="s">
        <v>159</v>
      </c>
      <c r="L403" s="32"/>
      <c r="M403" s="143" t="s">
        <v>1</v>
      </c>
      <c r="N403" s="144" t="s">
        <v>42</v>
      </c>
      <c r="P403" s="145">
        <f>O403*H403</f>
        <v>0</v>
      </c>
      <c r="Q403" s="145">
        <v>0</v>
      </c>
      <c r="R403" s="145">
        <f>Q403*H403</f>
        <v>0</v>
      </c>
      <c r="S403" s="145">
        <v>0</v>
      </c>
      <c r="T403" s="146">
        <f>S403*H403</f>
        <v>0</v>
      </c>
      <c r="AR403" s="147" t="s">
        <v>148</v>
      </c>
      <c r="AT403" s="147" t="s">
        <v>155</v>
      </c>
      <c r="AU403" s="147" t="s">
        <v>87</v>
      </c>
      <c r="AY403" s="17" t="s">
        <v>149</v>
      </c>
      <c r="BE403" s="148">
        <f>IF(N403="základní",J403,0)</f>
        <v>0</v>
      </c>
      <c r="BF403" s="148">
        <f>IF(N403="snížená",J403,0)</f>
        <v>0</v>
      </c>
      <c r="BG403" s="148">
        <f>IF(N403="zákl. přenesená",J403,0)</f>
        <v>0</v>
      </c>
      <c r="BH403" s="148">
        <f>IF(N403="sníž. přenesená",J403,0)</f>
        <v>0</v>
      </c>
      <c r="BI403" s="148">
        <f>IF(N403="nulová",J403,0)</f>
        <v>0</v>
      </c>
      <c r="BJ403" s="17" t="s">
        <v>85</v>
      </c>
      <c r="BK403" s="148">
        <f>ROUND(I403*H403,2)</f>
        <v>0</v>
      </c>
      <c r="BL403" s="17" t="s">
        <v>148</v>
      </c>
      <c r="BM403" s="147" t="s">
        <v>694</v>
      </c>
    </row>
    <row r="404" spans="2:65" s="1" customFormat="1" ht="19.2">
      <c r="B404" s="32"/>
      <c r="D404" s="149" t="s">
        <v>162</v>
      </c>
      <c r="F404" s="150" t="s">
        <v>695</v>
      </c>
      <c r="I404" s="151"/>
      <c r="L404" s="32"/>
      <c r="M404" s="152"/>
      <c r="T404" s="56"/>
      <c r="AT404" s="17" t="s">
        <v>162</v>
      </c>
      <c r="AU404" s="17" t="s">
        <v>87</v>
      </c>
    </row>
    <row r="405" spans="2:65" s="12" customFormat="1" ht="10.199999999999999">
      <c r="B405" s="153"/>
      <c r="D405" s="149" t="s">
        <v>163</v>
      </c>
      <c r="E405" s="154" t="s">
        <v>1</v>
      </c>
      <c r="F405" s="155" t="s">
        <v>696</v>
      </c>
      <c r="H405" s="154" t="s">
        <v>1</v>
      </c>
      <c r="I405" s="156"/>
      <c r="L405" s="153"/>
      <c r="M405" s="157"/>
      <c r="T405" s="158"/>
      <c r="AT405" s="154" t="s">
        <v>163</v>
      </c>
      <c r="AU405" s="154" t="s">
        <v>87</v>
      </c>
      <c r="AV405" s="12" t="s">
        <v>85</v>
      </c>
      <c r="AW405" s="12" t="s">
        <v>33</v>
      </c>
      <c r="AX405" s="12" t="s">
        <v>77</v>
      </c>
      <c r="AY405" s="154" t="s">
        <v>149</v>
      </c>
    </row>
    <row r="406" spans="2:65" s="13" customFormat="1" ht="10.199999999999999">
      <c r="B406" s="159"/>
      <c r="D406" s="149" t="s">
        <v>163</v>
      </c>
      <c r="E406" s="160" t="s">
        <v>1</v>
      </c>
      <c r="F406" s="161" t="s">
        <v>661</v>
      </c>
      <c r="H406" s="162">
        <v>1347.7</v>
      </c>
      <c r="I406" s="163"/>
      <c r="L406" s="159"/>
      <c r="M406" s="164"/>
      <c r="T406" s="165"/>
      <c r="AT406" s="160" t="s">
        <v>163</v>
      </c>
      <c r="AU406" s="160" t="s">
        <v>87</v>
      </c>
      <c r="AV406" s="13" t="s">
        <v>87</v>
      </c>
      <c r="AW406" s="13" t="s">
        <v>33</v>
      </c>
      <c r="AX406" s="13" t="s">
        <v>77</v>
      </c>
      <c r="AY406" s="160" t="s">
        <v>149</v>
      </c>
    </row>
    <row r="407" spans="2:65" s="13" customFormat="1" ht="10.199999999999999">
      <c r="B407" s="159"/>
      <c r="D407" s="149" t="s">
        <v>163</v>
      </c>
      <c r="E407" s="160" t="s">
        <v>1</v>
      </c>
      <c r="F407" s="161" t="s">
        <v>668</v>
      </c>
      <c r="H407" s="162">
        <v>395.26</v>
      </c>
      <c r="I407" s="163"/>
      <c r="L407" s="159"/>
      <c r="M407" s="164"/>
      <c r="T407" s="165"/>
      <c r="AT407" s="160" t="s">
        <v>163</v>
      </c>
      <c r="AU407" s="160" t="s">
        <v>87</v>
      </c>
      <c r="AV407" s="13" t="s">
        <v>87</v>
      </c>
      <c r="AW407" s="13" t="s">
        <v>33</v>
      </c>
      <c r="AX407" s="13" t="s">
        <v>77</v>
      </c>
      <c r="AY407" s="160" t="s">
        <v>149</v>
      </c>
    </row>
    <row r="408" spans="2:65" s="14" customFormat="1" ht="10.199999999999999">
      <c r="B408" s="169"/>
      <c r="D408" s="149" t="s">
        <v>163</v>
      </c>
      <c r="E408" s="170" t="s">
        <v>1</v>
      </c>
      <c r="F408" s="171" t="s">
        <v>271</v>
      </c>
      <c r="H408" s="172">
        <v>1742.96</v>
      </c>
      <c r="I408" s="173"/>
      <c r="L408" s="169"/>
      <c r="M408" s="174"/>
      <c r="T408" s="175"/>
      <c r="AT408" s="170" t="s">
        <v>163</v>
      </c>
      <c r="AU408" s="170" t="s">
        <v>87</v>
      </c>
      <c r="AV408" s="14" t="s">
        <v>148</v>
      </c>
      <c r="AW408" s="14" t="s">
        <v>33</v>
      </c>
      <c r="AX408" s="14" t="s">
        <v>85</v>
      </c>
      <c r="AY408" s="170" t="s">
        <v>149</v>
      </c>
    </row>
    <row r="409" spans="2:65" s="1" customFormat="1" ht="21.75" customHeight="1">
      <c r="B409" s="32"/>
      <c r="C409" s="136" t="s">
        <v>697</v>
      </c>
      <c r="D409" s="136" t="s">
        <v>155</v>
      </c>
      <c r="E409" s="137" t="s">
        <v>698</v>
      </c>
      <c r="F409" s="138" t="s">
        <v>699</v>
      </c>
      <c r="G409" s="139" t="s">
        <v>261</v>
      </c>
      <c r="H409" s="140">
        <v>395.26</v>
      </c>
      <c r="I409" s="141"/>
      <c r="J409" s="142">
        <f>ROUND(I409*H409,2)</f>
        <v>0</v>
      </c>
      <c r="K409" s="138" t="s">
        <v>159</v>
      </c>
      <c r="L409" s="32"/>
      <c r="M409" s="143" t="s">
        <v>1</v>
      </c>
      <c r="N409" s="144" t="s">
        <v>42</v>
      </c>
      <c r="P409" s="145">
        <f>O409*H409</f>
        <v>0</v>
      </c>
      <c r="Q409" s="145">
        <v>0</v>
      </c>
      <c r="R409" s="145">
        <f>Q409*H409</f>
        <v>0</v>
      </c>
      <c r="S409" s="145">
        <v>0</v>
      </c>
      <c r="T409" s="146">
        <f>S409*H409</f>
        <v>0</v>
      </c>
      <c r="AR409" s="147" t="s">
        <v>148</v>
      </c>
      <c r="AT409" s="147" t="s">
        <v>155</v>
      </c>
      <c r="AU409" s="147" t="s">
        <v>87</v>
      </c>
      <c r="AY409" s="17" t="s">
        <v>149</v>
      </c>
      <c r="BE409" s="148">
        <f>IF(N409="základní",J409,0)</f>
        <v>0</v>
      </c>
      <c r="BF409" s="148">
        <f>IF(N409="snížená",J409,0)</f>
        <v>0</v>
      </c>
      <c r="BG409" s="148">
        <f>IF(N409="zákl. přenesená",J409,0)</f>
        <v>0</v>
      </c>
      <c r="BH409" s="148">
        <f>IF(N409="sníž. přenesená",J409,0)</f>
        <v>0</v>
      </c>
      <c r="BI409" s="148">
        <f>IF(N409="nulová",J409,0)</f>
        <v>0</v>
      </c>
      <c r="BJ409" s="17" t="s">
        <v>85</v>
      </c>
      <c r="BK409" s="148">
        <f>ROUND(I409*H409,2)</f>
        <v>0</v>
      </c>
      <c r="BL409" s="17" t="s">
        <v>148</v>
      </c>
      <c r="BM409" s="147" t="s">
        <v>700</v>
      </c>
    </row>
    <row r="410" spans="2:65" s="1" customFormat="1" ht="19.2">
      <c r="B410" s="32"/>
      <c r="D410" s="149" t="s">
        <v>162</v>
      </c>
      <c r="F410" s="150" t="s">
        <v>701</v>
      </c>
      <c r="I410" s="151"/>
      <c r="L410" s="32"/>
      <c r="M410" s="152"/>
      <c r="T410" s="56"/>
      <c r="AT410" s="17" t="s">
        <v>162</v>
      </c>
      <c r="AU410" s="17" t="s">
        <v>87</v>
      </c>
    </row>
    <row r="411" spans="2:65" s="12" customFormat="1" ht="10.199999999999999">
      <c r="B411" s="153"/>
      <c r="D411" s="149" t="s">
        <v>163</v>
      </c>
      <c r="E411" s="154" t="s">
        <v>1</v>
      </c>
      <c r="F411" s="155" t="s">
        <v>702</v>
      </c>
      <c r="H411" s="154" t="s">
        <v>1</v>
      </c>
      <c r="I411" s="156"/>
      <c r="L411" s="153"/>
      <c r="M411" s="157"/>
      <c r="T411" s="158"/>
      <c r="AT411" s="154" t="s">
        <v>163</v>
      </c>
      <c r="AU411" s="154" t="s">
        <v>87</v>
      </c>
      <c r="AV411" s="12" t="s">
        <v>85</v>
      </c>
      <c r="AW411" s="12" t="s">
        <v>33</v>
      </c>
      <c r="AX411" s="12" t="s">
        <v>77</v>
      </c>
      <c r="AY411" s="154" t="s">
        <v>149</v>
      </c>
    </row>
    <row r="412" spans="2:65" s="12" customFormat="1" ht="10.199999999999999">
      <c r="B412" s="153"/>
      <c r="D412" s="149" t="s">
        <v>163</v>
      </c>
      <c r="E412" s="154" t="s">
        <v>1</v>
      </c>
      <c r="F412" s="155" t="s">
        <v>703</v>
      </c>
      <c r="H412" s="154" t="s">
        <v>1</v>
      </c>
      <c r="I412" s="156"/>
      <c r="L412" s="153"/>
      <c r="M412" s="157"/>
      <c r="T412" s="158"/>
      <c r="AT412" s="154" t="s">
        <v>163</v>
      </c>
      <c r="AU412" s="154" t="s">
        <v>87</v>
      </c>
      <c r="AV412" s="12" t="s">
        <v>85</v>
      </c>
      <c r="AW412" s="12" t="s">
        <v>33</v>
      </c>
      <c r="AX412" s="12" t="s">
        <v>77</v>
      </c>
      <c r="AY412" s="154" t="s">
        <v>149</v>
      </c>
    </row>
    <row r="413" spans="2:65" s="12" customFormat="1" ht="10.199999999999999">
      <c r="B413" s="153"/>
      <c r="D413" s="149" t="s">
        <v>163</v>
      </c>
      <c r="E413" s="154" t="s">
        <v>1</v>
      </c>
      <c r="F413" s="155" t="s">
        <v>704</v>
      </c>
      <c r="H413" s="154" t="s">
        <v>1</v>
      </c>
      <c r="I413" s="156"/>
      <c r="L413" s="153"/>
      <c r="M413" s="157"/>
      <c r="T413" s="158"/>
      <c r="AT413" s="154" t="s">
        <v>163</v>
      </c>
      <c r="AU413" s="154" t="s">
        <v>87</v>
      </c>
      <c r="AV413" s="12" t="s">
        <v>85</v>
      </c>
      <c r="AW413" s="12" t="s">
        <v>33</v>
      </c>
      <c r="AX413" s="12" t="s">
        <v>77</v>
      </c>
      <c r="AY413" s="154" t="s">
        <v>149</v>
      </c>
    </row>
    <row r="414" spans="2:65" s="13" customFormat="1" ht="10.199999999999999">
      <c r="B414" s="159"/>
      <c r="D414" s="149" t="s">
        <v>163</v>
      </c>
      <c r="E414" s="160" t="s">
        <v>1</v>
      </c>
      <c r="F414" s="161" t="s">
        <v>705</v>
      </c>
      <c r="H414" s="162">
        <v>395.26</v>
      </c>
      <c r="I414" s="163"/>
      <c r="L414" s="159"/>
      <c r="M414" s="164"/>
      <c r="T414" s="165"/>
      <c r="AT414" s="160" t="s">
        <v>163</v>
      </c>
      <c r="AU414" s="160" t="s">
        <v>87</v>
      </c>
      <c r="AV414" s="13" t="s">
        <v>87</v>
      </c>
      <c r="AW414" s="13" t="s">
        <v>33</v>
      </c>
      <c r="AX414" s="13" t="s">
        <v>85</v>
      </c>
      <c r="AY414" s="160" t="s">
        <v>149</v>
      </c>
    </row>
    <row r="415" spans="2:65" s="1" customFormat="1" ht="24.15" customHeight="1">
      <c r="B415" s="32"/>
      <c r="C415" s="136" t="s">
        <v>706</v>
      </c>
      <c r="D415" s="136" t="s">
        <v>155</v>
      </c>
      <c r="E415" s="137" t="s">
        <v>707</v>
      </c>
      <c r="F415" s="138" t="s">
        <v>708</v>
      </c>
      <c r="G415" s="139" t="s">
        <v>261</v>
      </c>
      <c r="H415" s="140">
        <v>395.26</v>
      </c>
      <c r="I415" s="141"/>
      <c r="J415" s="142">
        <f>ROUND(I415*H415,2)</f>
        <v>0</v>
      </c>
      <c r="K415" s="138" t="s">
        <v>159</v>
      </c>
      <c r="L415" s="32"/>
      <c r="M415" s="143" t="s">
        <v>1</v>
      </c>
      <c r="N415" s="144" t="s">
        <v>42</v>
      </c>
      <c r="P415" s="145">
        <f>O415*H415</f>
        <v>0</v>
      </c>
      <c r="Q415" s="145">
        <v>0</v>
      </c>
      <c r="R415" s="145">
        <f>Q415*H415</f>
        <v>0</v>
      </c>
      <c r="S415" s="145">
        <v>0</v>
      </c>
      <c r="T415" s="146">
        <f>S415*H415</f>
        <v>0</v>
      </c>
      <c r="AR415" s="147" t="s">
        <v>148</v>
      </c>
      <c r="AT415" s="147" t="s">
        <v>155</v>
      </c>
      <c r="AU415" s="147" t="s">
        <v>87</v>
      </c>
      <c r="AY415" s="17" t="s">
        <v>149</v>
      </c>
      <c r="BE415" s="148">
        <f>IF(N415="základní",J415,0)</f>
        <v>0</v>
      </c>
      <c r="BF415" s="148">
        <f>IF(N415="snížená",J415,0)</f>
        <v>0</v>
      </c>
      <c r="BG415" s="148">
        <f>IF(N415="zákl. přenesená",J415,0)</f>
        <v>0</v>
      </c>
      <c r="BH415" s="148">
        <f>IF(N415="sníž. přenesená",J415,0)</f>
        <v>0</v>
      </c>
      <c r="BI415" s="148">
        <f>IF(N415="nulová",J415,0)</f>
        <v>0</v>
      </c>
      <c r="BJ415" s="17" t="s">
        <v>85</v>
      </c>
      <c r="BK415" s="148">
        <f>ROUND(I415*H415,2)</f>
        <v>0</v>
      </c>
      <c r="BL415" s="17" t="s">
        <v>148</v>
      </c>
      <c r="BM415" s="147" t="s">
        <v>709</v>
      </c>
    </row>
    <row r="416" spans="2:65" s="1" customFormat="1" ht="19.2">
      <c r="B416" s="32"/>
      <c r="D416" s="149" t="s">
        <v>162</v>
      </c>
      <c r="F416" s="150" t="s">
        <v>710</v>
      </c>
      <c r="I416" s="151"/>
      <c r="L416" s="32"/>
      <c r="M416" s="152"/>
      <c r="T416" s="56"/>
      <c r="AT416" s="17" t="s">
        <v>162</v>
      </c>
      <c r="AU416" s="17" t="s">
        <v>87</v>
      </c>
    </row>
    <row r="417" spans="2:65" s="12" customFormat="1" ht="10.199999999999999">
      <c r="B417" s="153"/>
      <c r="D417" s="149" t="s">
        <v>163</v>
      </c>
      <c r="E417" s="154" t="s">
        <v>1</v>
      </c>
      <c r="F417" s="155" t="s">
        <v>711</v>
      </c>
      <c r="H417" s="154" t="s">
        <v>1</v>
      </c>
      <c r="I417" s="156"/>
      <c r="L417" s="153"/>
      <c r="M417" s="157"/>
      <c r="T417" s="158"/>
      <c r="AT417" s="154" t="s">
        <v>163</v>
      </c>
      <c r="AU417" s="154" t="s">
        <v>87</v>
      </c>
      <c r="AV417" s="12" t="s">
        <v>85</v>
      </c>
      <c r="AW417" s="12" t="s">
        <v>33</v>
      </c>
      <c r="AX417" s="12" t="s">
        <v>77</v>
      </c>
      <c r="AY417" s="154" t="s">
        <v>149</v>
      </c>
    </row>
    <row r="418" spans="2:65" s="12" customFormat="1" ht="10.199999999999999">
      <c r="B418" s="153"/>
      <c r="D418" s="149" t="s">
        <v>163</v>
      </c>
      <c r="E418" s="154" t="s">
        <v>1</v>
      </c>
      <c r="F418" s="155" t="s">
        <v>712</v>
      </c>
      <c r="H418" s="154" t="s">
        <v>1</v>
      </c>
      <c r="I418" s="156"/>
      <c r="L418" s="153"/>
      <c r="M418" s="157"/>
      <c r="T418" s="158"/>
      <c r="AT418" s="154" t="s">
        <v>163</v>
      </c>
      <c r="AU418" s="154" t="s">
        <v>87</v>
      </c>
      <c r="AV418" s="12" t="s">
        <v>85</v>
      </c>
      <c r="AW418" s="12" t="s">
        <v>33</v>
      </c>
      <c r="AX418" s="12" t="s">
        <v>77</v>
      </c>
      <c r="AY418" s="154" t="s">
        <v>149</v>
      </c>
    </row>
    <row r="419" spans="2:65" s="13" customFormat="1" ht="10.199999999999999">
      <c r="B419" s="159"/>
      <c r="D419" s="149" t="s">
        <v>163</v>
      </c>
      <c r="E419" s="160" t="s">
        <v>1</v>
      </c>
      <c r="F419" s="161" t="s">
        <v>705</v>
      </c>
      <c r="H419" s="162">
        <v>395.26</v>
      </c>
      <c r="I419" s="163"/>
      <c r="L419" s="159"/>
      <c r="M419" s="164"/>
      <c r="T419" s="165"/>
      <c r="AT419" s="160" t="s">
        <v>163</v>
      </c>
      <c r="AU419" s="160" t="s">
        <v>87</v>
      </c>
      <c r="AV419" s="13" t="s">
        <v>87</v>
      </c>
      <c r="AW419" s="13" t="s">
        <v>33</v>
      </c>
      <c r="AX419" s="13" t="s">
        <v>85</v>
      </c>
      <c r="AY419" s="160" t="s">
        <v>149</v>
      </c>
    </row>
    <row r="420" spans="2:65" s="1" customFormat="1" ht="16.5" customHeight="1">
      <c r="B420" s="32"/>
      <c r="C420" s="176" t="s">
        <v>713</v>
      </c>
      <c r="D420" s="176" t="s">
        <v>414</v>
      </c>
      <c r="E420" s="177" t="s">
        <v>714</v>
      </c>
      <c r="F420" s="178" t="s">
        <v>715</v>
      </c>
      <c r="G420" s="179" t="s">
        <v>395</v>
      </c>
      <c r="H420" s="180">
        <v>42.348999999999997</v>
      </c>
      <c r="I420" s="181"/>
      <c r="J420" s="182">
        <f>ROUND(I420*H420,2)</f>
        <v>0</v>
      </c>
      <c r="K420" s="178" t="s">
        <v>159</v>
      </c>
      <c r="L420" s="183"/>
      <c r="M420" s="184" t="s">
        <v>1</v>
      </c>
      <c r="N420" s="185" t="s">
        <v>42</v>
      </c>
      <c r="P420" s="145">
        <f>O420*H420</f>
        <v>0</v>
      </c>
      <c r="Q420" s="145">
        <v>1</v>
      </c>
      <c r="R420" s="145">
        <f>Q420*H420</f>
        <v>42.348999999999997</v>
      </c>
      <c r="S420" s="145">
        <v>0</v>
      </c>
      <c r="T420" s="146">
        <f>S420*H420</f>
        <v>0</v>
      </c>
      <c r="AR420" s="147" t="s">
        <v>200</v>
      </c>
      <c r="AT420" s="147" t="s">
        <v>414</v>
      </c>
      <c r="AU420" s="147" t="s">
        <v>87</v>
      </c>
      <c r="AY420" s="17" t="s">
        <v>149</v>
      </c>
      <c r="BE420" s="148">
        <f>IF(N420="základní",J420,0)</f>
        <v>0</v>
      </c>
      <c r="BF420" s="148">
        <f>IF(N420="snížená",J420,0)</f>
        <v>0</v>
      </c>
      <c r="BG420" s="148">
        <f>IF(N420="zákl. přenesená",J420,0)</f>
        <v>0</v>
      </c>
      <c r="BH420" s="148">
        <f>IF(N420="sníž. přenesená",J420,0)</f>
        <v>0</v>
      </c>
      <c r="BI420" s="148">
        <f>IF(N420="nulová",J420,0)</f>
        <v>0</v>
      </c>
      <c r="BJ420" s="17" t="s">
        <v>85</v>
      </c>
      <c r="BK420" s="148">
        <f>ROUND(I420*H420,2)</f>
        <v>0</v>
      </c>
      <c r="BL420" s="17" t="s">
        <v>148</v>
      </c>
      <c r="BM420" s="147" t="s">
        <v>716</v>
      </c>
    </row>
    <row r="421" spans="2:65" s="1" customFormat="1" ht="10.199999999999999">
      <c r="B421" s="32"/>
      <c r="D421" s="149" t="s">
        <v>162</v>
      </c>
      <c r="F421" s="150" t="s">
        <v>715</v>
      </c>
      <c r="I421" s="151"/>
      <c r="L421" s="32"/>
      <c r="M421" s="152"/>
      <c r="T421" s="56"/>
      <c r="AT421" s="17" t="s">
        <v>162</v>
      </c>
      <c r="AU421" s="17" t="s">
        <v>87</v>
      </c>
    </row>
    <row r="422" spans="2:65" s="12" customFormat="1" ht="10.199999999999999">
      <c r="B422" s="153"/>
      <c r="D422" s="149" t="s">
        <v>163</v>
      </c>
      <c r="E422" s="154" t="s">
        <v>1</v>
      </c>
      <c r="F422" s="155" t="s">
        <v>717</v>
      </c>
      <c r="H422" s="154" t="s">
        <v>1</v>
      </c>
      <c r="I422" s="156"/>
      <c r="L422" s="153"/>
      <c r="M422" s="157"/>
      <c r="T422" s="158"/>
      <c r="AT422" s="154" t="s">
        <v>163</v>
      </c>
      <c r="AU422" s="154" t="s">
        <v>87</v>
      </c>
      <c r="AV422" s="12" t="s">
        <v>85</v>
      </c>
      <c r="AW422" s="12" t="s">
        <v>33</v>
      </c>
      <c r="AX422" s="12" t="s">
        <v>77</v>
      </c>
      <c r="AY422" s="154" t="s">
        <v>149</v>
      </c>
    </row>
    <row r="423" spans="2:65" s="13" customFormat="1" ht="10.199999999999999">
      <c r="B423" s="159"/>
      <c r="D423" s="149" t="s">
        <v>163</v>
      </c>
      <c r="E423" s="160" t="s">
        <v>1</v>
      </c>
      <c r="F423" s="161" t="s">
        <v>718</v>
      </c>
      <c r="H423" s="162">
        <v>42.348999999999997</v>
      </c>
      <c r="I423" s="163"/>
      <c r="L423" s="159"/>
      <c r="M423" s="164"/>
      <c r="T423" s="165"/>
      <c r="AT423" s="160" t="s">
        <v>163</v>
      </c>
      <c r="AU423" s="160" t="s">
        <v>87</v>
      </c>
      <c r="AV423" s="13" t="s">
        <v>87</v>
      </c>
      <c r="AW423" s="13" t="s">
        <v>33</v>
      </c>
      <c r="AX423" s="13" t="s">
        <v>85</v>
      </c>
      <c r="AY423" s="160" t="s">
        <v>149</v>
      </c>
    </row>
    <row r="424" spans="2:65" s="1" customFormat="1" ht="16.5" customHeight="1">
      <c r="B424" s="32"/>
      <c r="C424" s="176" t="s">
        <v>719</v>
      </c>
      <c r="D424" s="176" t="s">
        <v>414</v>
      </c>
      <c r="E424" s="177" t="s">
        <v>720</v>
      </c>
      <c r="F424" s="178" t="s">
        <v>721</v>
      </c>
      <c r="G424" s="179" t="s">
        <v>395</v>
      </c>
      <c r="H424" s="180">
        <v>8.6959999999999997</v>
      </c>
      <c r="I424" s="181"/>
      <c r="J424" s="182">
        <f>ROUND(I424*H424,2)</f>
        <v>0</v>
      </c>
      <c r="K424" s="178" t="s">
        <v>159</v>
      </c>
      <c r="L424" s="183"/>
      <c r="M424" s="184" t="s">
        <v>1</v>
      </c>
      <c r="N424" s="185" t="s">
        <v>42</v>
      </c>
      <c r="P424" s="145">
        <f>O424*H424</f>
        <v>0</v>
      </c>
      <c r="Q424" s="145">
        <v>1</v>
      </c>
      <c r="R424" s="145">
        <f>Q424*H424</f>
        <v>8.6959999999999997</v>
      </c>
      <c r="S424" s="145">
        <v>0</v>
      </c>
      <c r="T424" s="146">
        <f>S424*H424</f>
        <v>0</v>
      </c>
      <c r="AR424" s="147" t="s">
        <v>200</v>
      </c>
      <c r="AT424" s="147" t="s">
        <v>414</v>
      </c>
      <c r="AU424" s="147" t="s">
        <v>87</v>
      </c>
      <c r="AY424" s="17" t="s">
        <v>149</v>
      </c>
      <c r="BE424" s="148">
        <f>IF(N424="základní",J424,0)</f>
        <v>0</v>
      </c>
      <c r="BF424" s="148">
        <f>IF(N424="snížená",J424,0)</f>
        <v>0</v>
      </c>
      <c r="BG424" s="148">
        <f>IF(N424="zákl. přenesená",J424,0)</f>
        <v>0</v>
      </c>
      <c r="BH424" s="148">
        <f>IF(N424="sníž. přenesená",J424,0)</f>
        <v>0</v>
      </c>
      <c r="BI424" s="148">
        <f>IF(N424="nulová",J424,0)</f>
        <v>0</v>
      </c>
      <c r="BJ424" s="17" t="s">
        <v>85</v>
      </c>
      <c r="BK424" s="148">
        <f>ROUND(I424*H424,2)</f>
        <v>0</v>
      </c>
      <c r="BL424" s="17" t="s">
        <v>148</v>
      </c>
      <c r="BM424" s="147" t="s">
        <v>722</v>
      </c>
    </row>
    <row r="425" spans="2:65" s="1" customFormat="1" ht="10.199999999999999">
      <c r="B425" s="32"/>
      <c r="D425" s="149" t="s">
        <v>162</v>
      </c>
      <c r="F425" s="150" t="s">
        <v>721</v>
      </c>
      <c r="I425" s="151"/>
      <c r="L425" s="32"/>
      <c r="M425" s="152"/>
      <c r="T425" s="56"/>
      <c r="AT425" s="17" t="s">
        <v>162</v>
      </c>
      <c r="AU425" s="17" t="s">
        <v>87</v>
      </c>
    </row>
    <row r="426" spans="2:65" s="13" customFormat="1" ht="10.199999999999999">
      <c r="B426" s="159"/>
      <c r="D426" s="149" t="s">
        <v>163</v>
      </c>
      <c r="E426" s="160" t="s">
        <v>1</v>
      </c>
      <c r="F426" s="161" t="s">
        <v>723</v>
      </c>
      <c r="H426" s="162">
        <v>8.6959999999999997</v>
      </c>
      <c r="I426" s="163"/>
      <c r="L426" s="159"/>
      <c r="M426" s="164"/>
      <c r="T426" s="165"/>
      <c r="AT426" s="160" t="s">
        <v>163</v>
      </c>
      <c r="AU426" s="160" t="s">
        <v>87</v>
      </c>
      <c r="AV426" s="13" t="s">
        <v>87</v>
      </c>
      <c r="AW426" s="13" t="s">
        <v>33</v>
      </c>
      <c r="AX426" s="13" t="s">
        <v>85</v>
      </c>
      <c r="AY426" s="160" t="s">
        <v>149</v>
      </c>
    </row>
    <row r="427" spans="2:65" s="1" customFormat="1" ht="16.5" customHeight="1">
      <c r="B427" s="32"/>
      <c r="C427" s="176" t="s">
        <v>724</v>
      </c>
      <c r="D427" s="176" t="s">
        <v>414</v>
      </c>
      <c r="E427" s="177" t="s">
        <v>725</v>
      </c>
      <c r="F427" s="178" t="s">
        <v>726</v>
      </c>
      <c r="G427" s="179" t="s">
        <v>395</v>
      </c>
      <c r="H427" s="180">
        <v>6.9569999999999999</v>
      </c>
      <c r="I427" s="181"/>
      <c r="J427" s="182">
        <f>ROUND(I427*H427,2)</f>
        <v>0</v>
      </c>
      <c r="K427" s="178" t="s">
        <v>159</v>
      </c>
      <c r="L427" s="183"/>
      <c r="M427" s="184" t="s">
        <v>1</v>
      </c>
      <c r="N427" s="185" t="s">
        <v>42</v>
      </c>
      <c r="P427" s="145">
        <f>O427*H427</f>
        <v>0</v>
      </c>
      <c r="Q427" s="145">
        <v>1</v>
      </c>
      <c r="R427" s="145">
        <f>Q427*H427</f>
        <v>6.9569999999999999</v>
      </c>
      <c r="S427" s="145">
        <v>0</v>
      </c>
      <c r="T427" s="146">
        <f>S427*H427</f>
        <v>0</v>
      </c>
      <c r="AR427" s="147" t="s">
        <v>200</v>
      </c>
      <c r="AT427" s="147" t="s">
        <v>414</v>
      </c>
      <c r="AU427" s="147" t="s">
        <v>87</v>
      </c>
      <c r="AY427" s="17" t="s">
        <v>149</v>
      </c>
      <c r="BE427" s="148">
        <f>IF(N427="základní",J427,0)</f>
        <v>0</v>
      </c>
      <c r="BF427" s="148">
        <f>IF(N427="snížená",J427,0)</f>
        <v>0</v>
      </c>
      <c r="BG427" s="148">
        <f>IF(N427="zákl. přenesená",J427,0)</f>
        <v>0</v>
      </c>
      <c r="BH427" s="148">
        <f>IF(N427="sníž. přenesená",J427,0)</f>
        <v>0</v>
      </c>
      <c r="BI427" s="148">
        <f>IF(N427="nulová",J427,0)</f>
        <v>0</v>
      </c>
      <c r="BJ427" s="17" t="s">
        <v>85</v>
      </c>
      <c r="BK427" s="148">
        <f>ROUND(I427*H427,2)</f>
        <v>0</v>
      </c>
      <c r="BL427" s="17" t="s">
        <v>148</v>
      </c>
      <c r="BM427" s="147" t="s">
        <v>727</v>
      </c>
    </row>
    <row r="428" spans="2:65" s="1" customFormat="1" ht="10.199999999999999">
      <c r="B428" s="32"/>
      <c r="D428" s="149" t="s">
        <v>162</v>
      </c>
      <c r="F428" s="150" t="s">
        <v>726</v>
      </c>
      <c r="I428" s="151"/>
      <c r="L428" s="32"/>
      <c r="M428" s="152"/>
      <c r="T428" s="56"/>
      <c r="AT428" s="17" t="s">
        <v>162</v>
      </c>
      <c r="AU428" s="17" t="s">
        <v>87</v>
      </c>
    </row>
    <row r="429" spans="2:65" s="12" customFormat="1" ht="10.199999999999999">
      <c r="B429" s="153"/>
      <c r="D429" s="149" t="s">
        <v>163</v>
      </c>
      <c r="E429" s="154" t="s">
        <v>1</v>
      </c>
      <c r="F429" s="155" t="s">
        <v>728</v>
      </c>
      <c r="H429" s="154" t="s">
        <v>1</v>
      </c>
      <c r="I429" s="156"/>
      <c r="L429" s="153"/>
      <c r="M429" s="157"/>
      <c r="T429" s="158"/>
      <c r="AT429" s="154" t="s">
        <v>163</v>
      </c>
      <c r="AU429" s="154" t="s">
        <v>87</v>
      </c>
      <c r="AV429" s="12" t="s">
        <v>85</v>
      </c>
      <c r="AW429" s="12" t="s">
        <v>33</v>
      </c>
      <c r="AX429" s="12" t="s">
        <v>77</v>
      </c>
      <c r="AY429" s="154" t="s">
        <v>149</v>
      </c>
    </row>
    <row r="430" spans="2:65" s="13" customFormat="1" ht="10.199999999999999">
      <c r="B430" s="159"/>
      <c r="D430" s="149" t="s">
        <v>163</v>
      </c>
      <c r="E430" s="160" t="s">
        <v>1</v>
      </c>
      <c r="F430" s="161" t="s">
        <v>729</v>
      </c>
      <c r="H430" s="162">
        <v>6.9569999999999999</v>
      </c>
      <c r="I430" s="163"/>
      <c r="L430" s="159"/>
      <c r="M430" s="164"/>
      <c r="T430" s="165"/>
      <c r="AT430" s="160" t="s">
        <v>163</v>
      </c>
      <c r="AU430" s="160" t="s">
        <v>87</v>
      </c>
      <c r="AV430" s="13" t="s">
        <v>87</v>
      </c>
      <c r="AW430" s="13" t="s">
        <v>33</v>
      </c>
      <c r="AX430" s="13" t="s">
        <v>85</v>
      </c>
      <c r="AY430" s="160" t="s">
        <v>149</v>
      </c>
    </row>
    <row r="431" spans="2:65" s="1" customFormat="1" ht="16.5" customHeight="1">
      <c r="B431" s="32"/>
      <c r="C431" s="136" t="s">
        <v>730</v>
      </c>
      <c r="D431" s="136" t="s">
        <v>155</v>
      </c>
      <c r="E431" s="137" t="s">
        <v>731</v>
      </c>
      <c r="F431" s="138" t="s">
        <v>732</v>
      </c>
      <c r="G431" s="139" t="s">
        <v>261</v>
      </c>
      <c r="H431" s="140">
        <v>118.8</v>
      </c>
      <c r="I431" s="141"/>
      <c r="J431" s="142">
        <f>ROUND(I431*H431,2)</f>
        <v>0</v>
      </c>
      <c r="K431" s="138" t="s">
        <v>159</v>
      </c>
      <c r="L431" s="32"/>
      <c r="M431" s="143" t="s">
        <v>1</v>
      </c>
      <c r="N431" s="144" t="s">
        <v>42</v>
      </c>
      <c r="P431" s="145">
        <f>O431*H431</f>
        <v>0</v>
      </c>
      <c r="Q431" s="145">
        <v>0</v>
      </c>
      <c r="R431" s="145">
        <f>Q431*H431</f>
        <v>0</v>
      </c>
      <c r="S431" s="145">
        <v>0</v>
      </c>
      <c r="T431" s="146">
        <f>S431*H431</f>
        <v>0</v>
      </c>
      <c r="AR431" s="147" t="s">
        <v>148</v>
      </c>
      <c r="AT431" s="147" t="s">
        <v>155</v>
      </c>
      <c r="AU431" s="147" t="s">
        <v>87</v>
      </c>
      <c r="AY431" s="17" t="s">
        <v>149</v>
      </c>
      <c r="BE431" s="148">
        <f>IF(N431="základní",J431,0)</f>
        <v>0</v>
      </c>
      <c r="BF431" s="148">
        <f>IF(N431="snížená",J431,0)</f>
        <v>0</v>
      </c>
      <c r="BG431" s="148">
        <f>IF(N431="zákl. přenesená",J431,0)</f>
        <v>0</v>
      </c>
      <c r="BH431" s="148">
        <f>IF(N431="sníž. přenesená",J431,0)</f>
        <v>0</v>
      </c>
      <c r="BI431" s="148">
        <f>IF(N431="nulová",J431,0)</f>
        <v>0</v>
      </c>
      <c r="BJ431" s="17" t="s">
        <v>85</v>
      </c>
      <c r="BK431" s="148">
        <f>ROUND(I431*H431,2)</f>
        <v>0</v>
      </c>
      <c r="BL431" s="17" t="s">
        <v>148</v>
      </c>
      <c r="BM431" s="147" t="s">
        <v>733</v>
      </c>
    </row>
    <row r="432" spans="2:65" s="1" customFormat="1" ht="10.199999999999999">
      <c r="B432" s="32"/>
      <c r="D432" s="149" t="s">
        <v>162</v>
      </c>
      <c r="F432" s="150" t="s">
        <v>734</v>
      </c>
      <c r="I432" s="151"/>
      <c r="L432" s="32"/>
      <c r="M432" s="152"/>
      <c r="T432" s="56"/>
      <c r="AT432" s="17" t="s">
        <v>162</v>
      </c>
      <c r="AU432" s="17" t="s">
        <v>87</v>
      </c>
    </row>
    <row r="433" spans="2:65" s="12" customFormat="1" ht="10.199999999999999">
      <c r="B433" s="153"/>
      <c r="D433" s="149" t="s">
        <v>163</v>
      </c>
      <c r="E433" s="154" t="s">
        <v>1</v>
      </c>
      <c r="F433" s="155" t="s">
        <v>735</v>
      </c>
      <c r="H433" s="154" t="s">
        <v>1</v>
      </c>
      <c r="I433" s="156"/>
      <c r="L433" s="153"/>
      <c r="M433" s="157"/>
      <c r="T433" s="158"/>
      <c r="AT433" s="154" t="s">
        <v>163</v>
      </c>
      <c r="AU433" s="154" t="s">
        <v>87</v>
      </c>
      <c r="AV433" s="12" t="s">
        <v>85</v>
      </c>
      <c r="AW433" s="12" t="s">
        <v>33</v>
      </c>
      <c r="AX433" s="12" t="s">
        <v>77</v>
      </c>
      <c r="AY433" s="154" t="s">
        <v>149</v>
      </c>
    </row>
    <row r="434" spans="2:65" s="13" customFormat="1" ht="10.199999999999999">
      <c r="B434" s="159"/>
      <c r="D434" s="149" t="s">
        <v>163</v>
      </c>
      <c r="E434" s="160" t="s">
        <v>1</v>
      </c>
      <c r="F434" s="161" t="s">
        <v>736</v>
      </c>
      <c r="H434" s="162">
        <v>101.4</v>
      </c>
      <c r="I434" s="163"/>
      <c r="L434" s="159"/>
      <c r="M434" s="164"/>
      <c r="T434" s="165"/>
      <c r="AT434" s="160" t="s">
        <v>163</v>
      </c>
      <c r="AU434" s="160" t="s">
        <v>87</v>
      </c>
      <c r="AV434" s="13" t="s">
        <v>87</v>
      </c>
      <c r="AW434" s="13" t="s">
        <v>33</v>
      </c>
      <c r="AX434" s="13" t="s">
        <v>77</v>
      </c>
      <c r="AY434" s="160" t="s">
        <v>149</v>
      </c>
    </row>
    <row r="435" spans="2:65" s="13" customFormat="1" ht="10.199999999999999">
      <c r="B435" s="159"/>
      <c r="D435" s="149" t="s">
        <v>163</v>
      </c>
      <c r="E435" s="160" t="s">
        <v>1</v>
      </c>
      <c r="F435" s="161" t="s">
        <v>669</v>
      </c>
      <c r="H435" s="162">
        <v>17.399999999999999</v>
      </c>
      <c r="I435" s="163"/>
      <c r="L435" s="159"/>
      <c r="M435" s="164"/>
      <c r="T435" s="165"/>
      <c r="AT435" s="160" t="s">
        <v>163</v>
      </c>
      <c r="AU435" s="160" t="s">
        <v>87</v>
      </c>
      <c r="AV435" s="13" t="s">
        <v>87</v>
      </c>
      <c r="AW435" s="13" t="s">
        <v>33</v>
      </c>
      <c r="AX435" s="13" t="s">
        <v>77</v>
      </c>
      <c r="AY435" s="160" t="s">
        <v>149</v>
      </c>
    </row>
    <row r="436" spans="2:65" s="14" customFormat="1" ht="10.199999999999999">
      <c r="B436" s="169"/>
      <c r="D436" s="149" t="s">
        <v>163</v>
      </c>
      <c r="E436" s="170" t="s">
        <v>1</v>
      </c>
      <c r="F436" s="171" t="s">
        <v>271</v>
      </c>
      <c r="H436" s="172">
        <v>118.8</v>
      </c>
      <c r="I436" s="173"/>
      <c r="L436" s="169"/>
      <c r="M436" s="174"/>
      <c r="T436" s="175"/>
      <c r="AT436" s="170" t="s">
        <v>163</v>
      </c>
      <c r="AU436" s="170" t="s">
        <v>87</v>
      </c>
      <c r="AV436" s="14" t="s">
        <v>148</v>
      </c>
      <c r="AW436" s="14" t="s">
        <v>33</v>
      </c>
      <c r="AX436" s="14" t="s">
        <v>85</v>
      </c>
      <c r="AY436" s="170" t="s">
        <v>149</v>
      </c>
    </row>
    <row r="437" spans="2:65" s="1" customFormat="1" ht="16.5" customHeight="1">
      <c r="B437" s="32"/>
      <c r="C437" s="136" t="s">
        <v>737</v>
      </c>
      <c r="D437" s="136" t="s">
        <v>155</v>
      </c>
      <c r="E437" s="137" t="s">
        <v>738</v>
      </c>
      <c r="F437" s="138" t="s">
        <v>739</v>
      </c>
      <c r="G437" s="139" t="s">
        <v>261</v>
      </c>
      <c r="H437" s="140">
        <v>185.19</v>
      </c>
      <c r="I437" s="141"/>
      <c r="J437" s="142">
        <f>ROUND(I437*H437,2)</f>
        <v>0</v>
      </c>
      <c r="K437" s="138" t="s">
        <v>159</v>
      </c>
      <c r="L437" s="32"/>
      <c r="M437" s="143" t="s">
        <v>1</v>
      </c>
      <c r="N437" s="144" t="s">
        <v>42</v>
      </c>
      <c r="P437" s="145">
        <f>O437*H437</f>
        <v>0</v>
      </c>
      <c r="Q437" s="145">
        <v>0.23</v>
      </c>
      <c r="R437" s="145">
        <f>Q437*H437</f>
        <v>42.593699999999998</v>
      </c>
      <c r="S437" s="145">
        <v>0</v>
      </c>
      <c r="T437" s="146">
        <f>S437*H437</f>
        <v>0</v>
      </c>
      <c r="AR437" s="147" t="s">
        <v>148</v>
      </c>
      <c r="AT437" s="147" t="s">
        <v>155</v>
      </c>
      <c r="AU437" s="147" t="s">
        <v>87</v>
      </c>
      <c r="AY437" s="17" t="s">
        <v>149</v>
      </c>
      <c r="BE437" s="148">
        <f>IF(N437="základní",J437,0)</f>
        <v>0</v>
      </c>
      <c r="BF437" s="148">
        <f>IF(N437="snížená",J437,0)</f>
        <v>0</v>
      </c>
      <c r="BG437" s="148">
        <f>IF(N437="zákl. přenesená",J437,0)</f>
        <v>0</v>
      </c>
      <c r="BH437" s="148">
        <f>IF(N437="sníž. přenesená",J437,0)</f>
        <v>0</v>
      </c>
      <c r="BI437" s="148">
        <f>IF(N437="nulová",J437,0)</f>
        <v>0</v>
      </c>
      <c r="BJ437" s="17" t="s">
        <v>85</v>
      </c>
      <c r="BK437" s="148">
        <f>ROUND(I437*H437,2)</f>
        <v>0</v>
      </c>
      <c r="BL437" s="17" t="s">
        <v>148</v>
      </c>
      <c r="BM437" s="147" t="s">
        <v>740</v>
      </c>
    </row>
    <row r="438" spans="2:65" s="1" customFormat="1" ht="10.199999999999999">
      <c r="B438" s="32"/>
      <c r="D438" s="149" t="s">
        <v>162</v>
      </c>
      <c r="F438" s="150" t="s">
        <v>741</v>
      </c>
      <c r="I438" s="151"/>
      <c r="L438" s="32"/>
      <c r="M438" s="152"/>
      <c r="T438" s="56"/>
      <c r="AT438" s="17" t="s">
        <v>162</v>
      </c>
      <c r="AU438" s="17" t="s">
        <v>87</v>
      </c>
    </row>
    <row r="439" spans="2:65" s="13" customFormat="1" ht="10.199999999999999">
      <c r="B439" s="159"/>
      <c r="D439" s="149" t="s">
        <v>163</v>
      </c>
      <c r="E439" s="160" t="s">
        <v>1</v>
      </c>
      <c r="F439" s="161" t="s">
        <v>742</v>
      </c>
      <c r="H439" s="162">
        <v>88.19</v>
      </c>
      <c r="I439" s="163"/>
      <c r="L439" s="159"/>
      <c r="M439" s="164"/>
      <c r="T439" s="165"/>
      <c r="AT439" s="160" t="s">
        <v>163</v>
      </c>
      <c r="AU439" s="160" t="s">
        <v>87</v>
      </c>
      <c r="AV439" s="13" t="s">
        <v>87</v>
      </c>
      <c r="AW439" s="13" t="s">
        <v>33</v>
      </c>
      <c r="AX439" s="13" t="s">
        <v>77</v>
      </c>
      <c r="AY439" s="160" t="s">
        <v>149</v>
      </c>
    </row>
    <row r="440" spans="2:65" s="13" customFormat="1" ht="10.199999999999999">
      <c r="B440" s="159"/>
      <c r="D440" s="149" t="s">
        <v>163</v>
      </c>
      <c r="E440" s="160" t="s">
        <v>1</v>
      </c>
      <c r="F440" s="161" t="s">
        <v>743</v>
      </c>
      <c r="H440" s="162">
        <v>97</v>
      </c>
      <c r="I440" s="163"/>
      <c r="L440" s="159"/>
      <c r="M440" s="164"/>
      <c r="T440" s="165"/>
      <c r="AT440" s="160" t="s">
        <v>163</v>
      </c>
      <c r="AU440" s="160" t="s">
        <v>87</v>
      </c>
      <c r="AV440" s="13" t="s">
        <v>87</v>
      </c>
      <c r="AW440" s="13" t="s">
        <v>33</v>
      </c>
      <c r="AX440" s="13" t="s">
        <v>77</v>
      </c>
      <c r="AY440" s="160" t="s">
        <v>149</v>
      </c>
    </row>
    <row r="441" spans="2:65" s="14" customFormat="1" ht="10.199999999999999">
      <c r="B441" s="169"/>
      <c r="D441" s="149" t="s">
        <v>163</v>
      </c>
      <c r="E441" s="170" t="s">
        <v>1</v>
      </c>
      <c r="F441" s="171" t="s">
        <v>271</v>
      </c>
      <c r="H441" s="172">
        <v>185.19</v>
      </c>
      <c r="I441" s="173"/>
      <c r="L441" s="169"/>
      <c r="M441" s="174"/>
      <c r="T441" s="175"/>
      <c r="AT441" s="170" t="s">
        <v>163</v>
      </c>
      <c r="AU441" s="170" t="s">
        <v>87</v>
      </c>
      <c r="AV441" s="14" t="s">
        <v>148</v>
      </c>
      <c r="AW441" s="14" t="s">
        <v>33</v>
      </c>
      <c r="AX441" s="14" t="s">
        <v>85</v>
      </c>
      <c r="AY441" s="170" t="s">
        <v>149</v>
      </c>
    </row>
    <row r="442" spans="2:65" s="1" customFormat="1" ht="16.5" customHeight="1">
      <c r="B442" s="32"/>
      <c r="C442" s="136" t="s">
        <v>744</v>
      </c>
      <c r="D442" s="136" t="s">
        <v>155</v>
      </c>
      <c r="E442" s="137" t="s">
        <v>745</v>
      </c>
      <c r="F442" s="138" t="s">
        <v>746</v>
      </c>
      <c r="G442" s="139" t="s">
        <v>261</v>
      </c>
      <c r="H442" s="140">
        <v>12.21</v>
      </c>
      <c r="I442" s="141"/>
      <c r="J442" s="142">
        <f>ROUND(I442*H442,2)</f>
        <v>0</v>
      </c>
      <c r="K442" s="138" t="s">
        <v>159</v>
      </c>
      <c r="L442" s="32"/>
      <c r="M442" s="143" t="s">
        <v>1</v>
      </c>
      <c r="N442" s="144" t="s">
        <v>42</v>
      </c>
      <c r="P442" s="145">
        <f>O442*H442</f>
        <v>0</v>
      </c>
      <c r="Q442" s="145">
        <v>0.34499999999999997</v>
      </c>
      <c r="R442" s="145">
        <f>Q442*H442</f>
        <v>4.2124499999999996</v>
      </c>
      <c r="S442" s="145">
        <v>0</v>
      </c>
      <c r="T442" s="146">
        <f>S442*H442</f>
        <v>0</v>
      </c>
      <c r="AR442" s="147" t="s">
        <v>148</v>
      </c>
      <c r="AT442" s="147" t="s">
        <v>155</v>
      </c>
      <c r="AU442" s="147" t="s">
        <v>87</v>
      </c>
      <c r="AY442" s="17" t="s">
        <v>149</v>
      </c>
      <c r="BE442" s="148">
        <f>IF(N442="základní",J442,0)</f>
        <v>0</v>
      </c>
      <c r="BF442" s="148">
        <f>IF(N442="snížená",J442,0)</f>
        <v>0</v>
      </c>
      <c r="BG442" s="148">
        <f>IF(N442="zákl. přenesená",J442,0)</f>
        <v>0</v>
      </c>
      <c r="BH442" s="148">
        <f>IF(N442="sníž. přenesená",J442,0)</f>
        <v>0</v>
      </c>
      <c r="BI442" s="148">
        <f>IF(N442="nulová",J442,0)</f>
        <v>0</v>
      </c>
      <c r="BJ442" s="17" t="s">
        <v>85</v>
      </c>
      <c r="BK442" s="148">
        <f>ROUND(I442*H442,2)</f>
        <v>0</v>
      </c>
      <c r="BL442" s="17" t="s">
        <v>148</v>
      </c>
      <c r="BM442" s="147" t="s">
        <v>747</v>
      </c>
    </row>
    <row r="443" spans="2:65" s="1" customFormat="1" ht="10.199999999999999">
      <c r="B443" s="32"/>
      <c r="D443" s="149" t="s">
        <v>162</v>
      </c>
      <c r="F443" s="150" t="s">
        <v>748</v>
      </c>
      <c r="I443" s="151"/>
      <c r="L443" s="32"/>
      <c r="M443" s="152"/>
      <c r="T443" s="56"/>
      <c r="AT443" s="17" t="s">
        <v>162</v>
      </c>
      <c r="AU443" s="17" t="s">
        <v>87</v>
      </c>
    </row>
    <row r="444" spans="2:65" s="13" customFormat="1" ht="10.199999999999999">
      <c r="B444" s="159"/>
      <c r="D444" s="149" t="s">
        <v>163</v>
      </c>
      <c r="E444" s="160" t="s">
        <v>1</v>
      </c>
      <c r="F444" s="161" t="s">
        <v>749</v>
      </c>
      <c r="H444" s="162">
        <v>12.21</v>
      </c>
      <c r="I444" s="163"/>
      <c r="L444" s="159"/>
      <c r="M444" s="164"/>
      <c r="T444" s="165"/>
      <c r="AT444" s="160" t="s">
        <v>163</v>
      </c>
      <c r="AU444" s="160" t="s">
        <v>87</v>
      </c>
      <c r="AV444" s="13" t="s">
        <v>87</v>
      </c>
      <c r="AW444" s="13" t="s">
        <v>33</v>
      </c>
      <c r="AX444" s="13" t="s">
        <v>85</v>
      </c>
      <c r="AY444" s="160" t="s">
        <v>149</v>
      </c>
    </row>
    <row r="445" spans="2:65" s="1" customFormat="1" ht="21.75" customHeight="1">
      <c r="B445" s="32"/>
      <c r="C445" s="136" t="s">
        <v>750</v>
      </c>
      <c r="D445" s="136" t="s">
        <v>155</v>
      </c>
      <c r="E445" s="137" t="s">
        <v>751</v>
      </c>
      <c r="F445" s="138" t="s">
        <v>752</v>
      </c>
      <c r="G445" s="139" t="s">
        <v>261</v>
      </c>
      <c r="H445" s="140">
        <v>2.0099999999999998</v>
      </c>
      <c r="I445" s="141"/>
      <c r="J445" s="142">
        <f>ROUND(I445*H445,2)</f>
        <v>0</v>
      </c>
      <c r="K445" s="138" t="s">
        <v>159</v>
      </c>
      <c r="L445" s="32"/>
      <c r="M445" s="143" t="s">
        <v>1</v>
      </c>
      <c r="N445" s="144" t="s">
        <v>42</v>
      </c>
      <c r="P445" s="145">
        <f>O445*H445</f>
        <v>0</v>
      </c>
      <c r="Q445" s="145">
        <v>0.12966</v>
      </c>
      <c r="R445" s="145">
        <f>Q445*H445</f>
        <v>0.26061659999999998</v>
      </c>
      <c r="S445" s="145">
        <v>0</v>
      </c>
      <c r="T445" s="146">
        <f>S445*H445</f>
        <v>0</v>
      </c>
      <c r="AR445" s="147" t="s">
        <v>148</v>
      </c>
      <c r="AT445" s="147" t="s">
        <v>155</v>
      </c>
      <c r="AU445" s="147" t="s">
        <v>87</v>
      </c>
      <c r="AY445" s="17" t="s">
        <v>149</v>
      </c>
      <c r="BE445" s="148">
        <f>IF(N445="základní",J445,0)</f>
        <v>0</v>
      </c>
      <c r="BF445" s="148">
        <f>IF(N445="snížená",J445,0)</f>
        <v>0</v>
      </c>
      <c r="BG445" s="148">
        <f>IF(N445="zákl. přenesená",J445,0)</f>
        <v>0</v>
      </c>
      <c r="BH445" s="148">
        <f>IF(N445="sníž. přenesená",J445,0)</f>
        <v>0</v>
      </c>
      <c r="BI445" s="148">
        <f>IF(N445="nulová",J445,0)</f>
        <v>0</v>
      </c>
      <c r="BJ445" s="17" t="s">
        <v>85</v>
      </c>
      <c r="BK445" s="148">
        <f>ROUND(I445*H445,2)</f>
        <v>0</v>
      </c>
      <c r="BL445" s="17" t="s">
        <v>148</v>
      </c>
      <c r="BM445" s="147" t="s">
        <v>753</v>
      </c>
    </row>
    <row r="446" spans="2:65" s="1" customFormat="1" ht="19.2">
      <c r="B446" s="32"/>
      <c r="D446" s="149" t="s">
        <v>162</v>
      </c>
      <c r="F446" s="150" t="s">
        <v>754</v>
      </c>
      <c r="I446" s="151"/>
      <c r="L446" s="32"/>
      <c r="M446" s="152"/>
      <c r="T446" s="56"/>
      <c r="AT446" s="17" t="s">
        <v>162</v>
      </c>
      <c r="AU446" s="17" t="s">
        <v>87</v>
      </c>
    </row>
    <row r="447" spans="2:65" s="12" customFormat="1" ht="10.199999999999999">
      <c r="B447" s="153"/>
      <c r="D447" s="149" t="s">
        <v>163</v>
      </c>
      <c r="E447" s="154" t="s">
        <v>1</v>
      </c>
      <c r="F447" s="155" t="s">
        <v>755</v>
      </c>
      <c r="H447" s="154" t="s">
        <v>1</v>
      </c>
      <c r="I447" s="156"/>
      <c r="L447" s="153"/>
      <c r="M447" s="157"/>
      <c r="T447" s="158"/>
      <c r="AT447" s="154" t="s">
        <v>163</v>
      </c>
      <c r="AU447" s="154" t="s">
        <v>87</v>
      </c>
      <c r="AV447" s="12" t="s">
        <v>85</v>
      </c>
      <c r="AW447" s="12" t="s">
        <v>33</v>
      </c>
      <c r="AX447" s="12" t="s">
        <v>77</v>
      </c>
      <c r="AY447" s="154" t="s">
        <v>149</v>
      </c>
    </row>
    <row r="448" spans="2:65" s="13" customFormat="1" ht="10.199999999999999">
      <c r="B448" s="159"/>
      <c r="D448" s="149" t="s">
        <v>163</v>
      </c>
      <c r="E448" s="160" t="s">
        <v>1</v>
      </c>
      <c r="F448" s="161" t="s">
        <v>756</v>
      </c>
      <c r="H448" s="162">
        <v>2.0099999999999998</v>
      </c>
      <c r="I448" s="163"/>
      <c r="L448" s="159"/>
      <c r="M448" s="164"/>
      <c r="T448" s="165"/>
      <c r="AT448" s="160" t="s">
        <v>163</v>
      </c>
      <c r="AU448" s="160" t="s">
        <v>87</v>
      </c>
      <c r="AV448" s="13" t="s">
        <v>87</v>
      </c>
      <c r="AW448" s="13" t="s">
        <v>33</v>
      </c>
      <c r="AX448" s="13" t="s">
        <v>85</v>
      </c>
      <c r="AY448" s="160" t="s">
        <v>149</v>
      </c>
    </row>
    <row r="449" spans="2:65" s="1" customFormat="1" ht="16.5" customHeight="1">
      <c r="B449" s="32"/>
      <c r="C449" s="136" t="s">
        <v>757</v>
      </c>
      <c r="D449" s="136" t="s">
        <v>155</v>
      </c>
      <c r="E449" s="137" t="s">
        <v>758</v>
      </c>
      <c r="F449" s="138" t="s">
        <v>759</v>
      </c>
      <c r="G449" s="139" t="s">
        <v>261</v>
      </c>
      <c r="H449" s="140">
        <v>395.26</v>
      </c>
      <c r="I449" s="141"/>
      <c r="J449" s="142">
        <f>ROUND(I449*H449,2)</f>
        <v>0</v>
      </c>
      <c r="K449" s="138" t="s">
        <v>159</v>
      </c>
      <c r="L449" s="32"/>
      <c r="M449" s="143" t="s">
        <v>1</v>
      </c>
      <c r="N449" s="144" t="s">
        <v>42</v>
      </c>
      <c r="P449" s="145">
        <f>O449*H449</f>
        <v>0</v>
      </c>
      <c r="Q449" s="145">
        <v>0</v>
      </c>
      <c r="R449" s="145">
        <f>Q449*H449</f>
        <v>0</v>
      </c>
      <c r="S449" s="145">
        <v>0</v>
      </c>
      <c r="T449" s="146">
        <f>S449*H449</f>
        <v>0</v>
      </c>
      <c r="AR449" s="147" t="s">
        <v>148</v>
      </c>
      <c r="AT449" s="147" t="s">
        <v>155</v>
      </c>
      <c r="AU449" s="147" t="s">
        <v>87</v>
      </c>
      <c r="AY449" s="17" t="s">
        <v>149</v>
      </c>
      <c r="BE449" s="148">
        <f>IF(N449="základní",J449,0)</f>
        <v>0</v>
      </c>
      <c r="BF449" s="148">
        <f>IF(N449="snížená",J449,0)</f>
        <v>0</v>
      </c>
      <c r="BG449" s="148">
        <f>IF(N449="zákl. přenesená",J449,0)</f>
        <v>0</v>
      </c>
      <c r="BH449" s="148">
        <f>IF(N449="sníž. přenesená",J449,0)</f>
        <v>0</v>
      </c>
      <c r="BI449" s="148">
        <f>IF(N449="nulová",J449,0)</f>
        <v>0</v>
      </c>
      <c r="BJ449" s="17" t="s">
        <v>85</v>
      </c>
      <c r="BK449" s="148">
        <f>ROUND(I449*H449,2)</f>
        <v>0</v>
      </c>
      <c r="BL449" s="17" t="s">
        <v>148</v>
      </c>
      <c r="BM449" s="147" t="s">
        <v>760</v>
      </c>
    </row>
    <row r="450" spans="2:65" s="1" customFormat="1" ht="10.199999999999999">
      <c r="B450" s="32"/>
      <c r="D450" s="149" t="s">
        <v>162</v>
      </c>
      <c r="F450" s="150" t="s">
        <v>761</v>
      </c>
      <c r="I450" s="151"/>
      <c r="L450" s="32"/>
      <c r="M450" s="152"/>
      <c r="T450" s="56"/>
      <c r="AT450" s="17" t="s">
        <v>162</v>
      </c>
      <c r="AU450" s="17" t="s">
        <v>87</v>
      </c>
    </row>
    <row r="451" spans="2:65" s="12" customFormat="1" ht="10.199999999999999">
      <c r="B451" s="153"/>
      <c r="D451" s="149" t="s">
        <v>163</v>
      </c>
      <c r="E451" s="154" t="s">
        <v>1</v>
      </c>
      <c r="F451" s="155" t="s">
        <v>762</v>
      </c>
      <c r="H451" s="154" t="s">
        <v>1</v>
      </c>
      <c r="I451" s="156"/>
      <c r="L451" s="153"/>
      <c r="M451" s="157"/>
      <c r="T451" s="158"/>
      <c r="AT451" s="154" t="s">
        <v>163</v>
      </c>
      <c r="AU451" s="154" t="s">
        <v>87</v>
      </c>
      <c r="AV451" s="12" t="s">
        <v>85</v>
      </c>
      <c r="AW451" s="12" t="s">
        <v>33</v>
      </c>
      <c r="AX451" s="12" t="s">
        <v>77</v>
      </c>
      <c r="AY451" s="154" t="s">
        <v>149</v>
      </c>
    </row>
    <row r="452" spans="2:65" s="13" customFormat="1" ht="10.199999999999999">
      <c r="B452" s="159"/>
      <c r="D452" s="149" t="s">
        <v>163</v>
      </c>
      <c r="E452" s="160" t="s">
        <v>1</v>
      </c>
      <c r="F452" s="161" t="s">
        <v>668</v>
      </c>
      <c r="H452" s="162">
        <v>395.26</v>
      </c>
      <c r="I452" s="163"/>
      <c r="L452" s="159"/>
      <c r="M452" s="164"/>
      <c r="T452" s="165"/>
      <c r="AT452" s="160" t="s">
        <v>163</v>
      </c>
      <c r="AU452" s="160" t="s">
        <v>87</v>
      </c>
      <c r="AV452" s="13" t="s">
        <v>87</v>
      </c>
      <c r="AW452" s="13" t="s">
        <v>33</v>
      </c>
      <c r="AX452" s="13" t="s">
        <v>85</v>
      </c>
      <c r="AY452" s="160" t="s">
        <v>149</v>
      </c>
    </row>
    <row r="453" spans="2:65" s="1" customFormat="1" ht="16.5" customHeight="1">
      <c r="B453" s="32"/>
      <c r="C453" s="136" t="s">
        <v>763</v>
      </c>
      <c r="D453" s="136" t="s">
        <v>155</v>
      </c>
      <c r="E453" s="137" t="s">
        <v>764</v>
      </c>
      <c r="F453" s="138" t="s">
        <v>765</v>
      </c>
      <c r="G453" s="139" t="s">
        <v>261</v>
      </c>
      <c r="H453" s="140">
        <v>1742.96</v>
      </c>
      <c r="I453" s="141"/>
      <c r="J453" s="142">
        <f>ROUND(I453*H453,2)</f>
        <v>0</v>
      </c>
      <c r="K453" s="138" t="s">
        <v>159</v>
      </c>
      <c r="L453" s="32"/>
      <c r="M453" s="143" t="s">
        <v>1</v>
      </c>
      <c r="N453" s="144" t="s">
        <v>42</v>
      </c>
      <c r="P453" s="145">
        <f>O453*H453</f>
        <v>0</v>
      </c>
      <c r="Q453" s="145">
        <v>0</v>
      </c>
      <c r="R453" s="145">
        <f>Q453*H453</f>
        <v>0</v>
      </c>
      <c r="S453" s="145">
        <v>0</v>
      </c>
      <c r="T453" s="146">
        <f>S453*H453</f>
        <v>0</v>
      </c>
      <c r="AR453" s="147" t="s">
        <v>148</v>
      </c>
      <c r="AT453" s="147" t="s">
        <v>155</v>
      </c>
      <c r="AU453" s="147" t="s">
        <v>87</v>
      </c>
      <c r="AY453" s="17" t="s">
        <v>149</v>
      </c>
      <c r="BE453" s="148">
        <f>IF(N453="základní",J453,0)</f>
        <v>0</v>
      </c>
      <c r="BF453" s="148">
        <f>IF(N453="snížená",J453,0)</f>
        <v>0</v>
      </c>
      <c r="BG453" s="148">
        <f>IF(N453="zákl. přenesená",J453,0)</f>
        <v>0</v>
      </c>
      <c r="BH453" s="148">
        <f>IF(N453="sníž. přenesená",J453,0)</f>
        <v>0</v>
      </c>
      <c r="BI453" s="148">
        <f>IF(N453="nulová",J453,0)</f>
        <v>0</v>
      </c>
      <c r="BJ453" s="17" t="s">
        <v>85</v>
      </c>
      <c r="BK453" s="148">
        <f>ROUND(I453*H453,2)</f>
        <v>0</v>
      </c>
      <c r="BL453" s="17" t="s">
        <v>148</v>
      </c>
      <c r="BM453" s="147" t="s">
        <v>766</v>
      </c>
    </row>
    <row r="454" spans="2:65" s="1" customFormat="1" ht="10.199999999999999">
      <c r="B454" s="32"/>
      <c r="D454" s="149" t="s">
        <v>162</v>
      </c>
      <c r="F454" s="150" t="s">
        <v>767</v>
      </c>
      <c r="I454" s="151"/>
      <c r="L454" s="32"/>
      <c r="M454" s="152"/>
      <c r="T454" s="56"/>
      <c r="AT454" s="17" t="s">
        <v>162</v>
      </c>
      <c r="AU454" s="17" t="s">
        <v>87</v>
      </c>
    </row>
    <row r="455" spans="2:65" s="12" customFormat="1" ht="10.199999999999999">
      <c r="B455" s="153"/>
      <c r="D455" s="149" t="s">
        <v>163</v>
      </c>
      <c r="E455" s="154" t="s">
        <v>1</v>
      </c>
      <c r="F455" s="155" t="s">
        <v>768</v>
      </c>
      <c r="H455" s="154" t="s">
        <v>1</v>
      </c>
      <c r="I455" s="156"/>
      <c r="L455" s="153"/>
      <c r="M455" s="157"/>
      <c r="T455" s="158"/>
      <c r="AT455" s="154" t="s">
        <v>163</v>
      </c>
      <c r="AU455" s="154" t="s">
        <v>87</v>
      </c>
      <c r="AV455" s="12" t="s">
        <v>85</v>
      </c>
      <c r="AW455" s="12" t="s">
        <v>33</v>
      </c>
      <c r="AX455" s="12" t="s">
        <v>77</v>
      </c>
      <c r="AY455" s="154" t="s">
        <v>149</v>
      </c>
    </row>
    <row r="456" spans="2:65" s="13" customFormat="1" ht="10.199999999999999">
      <c r="B456" s="159"/>
      <c r="D456" s="149" t="s">
        <v>163</v>
      </c>
      <c r="E456" s="160" t="s">
        <v>1</v>
      </c>
      <c r="F456" s="161" t="s">
        <v>661</v>
      </c>
      <c r="H456" s="162">
        <v>1347.7</v>
      </c>
      <c r="I456" s="163"/>
      <c r="L456" s="159"/>
      <c r="M456" s="164"/>
      <c r="T456" s="165"/>
      <c r="AT456" s="160" t="s">
        <v>163</v>
      </c>
      <c r="AU456" s="160" t="s">
        <v>87</v>
      </c>
      <c r="AV456" s="13" t="s">
        <v>87</v>
      </c>
      <c r="AW456" s="13" t="s">
        <v>33</v>
      </c>
      <c r="AX456" s="13" t="s">
        <v>77</v>
      </c>
      <c r="AY456" s="160" t="s">
        <v>149</v>
      </c>
    </row>
    <row r="457" spans="2:65" s="13" customFormat="1" ht="10.199999999999999">
      <c r="B457" s="159"/>
      <c r="D457" s="149" t="s">
        <v>163</v>
      </c>
      <c r="E457" s="160" t="s">
        <v>1</v>
      </c>
      <c r="F457" s="161" t="s">
        <v>668</v>
      </c>
      <c r="H457" s="162">
        <v>395.26</v>
      </c>
      <c r="I457" s="163"/>
      <c r="L457" s="159"/>
      <c r="M457" s="164"/>
      <c r="T457" s="165"/>
      <c r="AT457" s="160" t="s">
        <v>163</v>
      </c>
      <c r="AU457" s="160" t="s">
        <v>87</v>
      </c>
      <c r="AV457" s="13" t="s">
        <v>87</v>
      </c>
      <c r="AW457" s="13" t="s">
        <v>33</v>
      </c>
      <c r="AX457" s="13" t="s">
        <v>77</v>
      </c>
      <c r="AY457" s="160" t="s">
        <v>149</v>
      </c>
    </row>
    <row r="458" spans="2:65" s="14" customFormat="1" ht="10.199999999999999">
      <c r="B458" s="169"/>
      <c r="D458" s="149" t="s">
        <v>163</v>
      </c>
      <c r="E458" s="170" t="s">
        <v>1</v>
      </c>
      <c r="F458" s="171" t="s">
        <v>271</v>
      </c>
      <c r="H458" s="172">
        <v>1742.96</v>
      </c>
      <c r="I458" s="173"/>
      <c r="L458" s="169"/>
      <c r="M458" s="174"/>
      <c r="T458" s="175"/>
      <c r="AT458" s="170" t="s">
        <v>163</v>
      </c>
      <c r="AU458" s="170" t="s">
        <v>87</v>
      </c>
      <c r="AV458" s="14" t="s">
        <v>148</v>
      </c>
      <c r="AW458" s="14" t="s">
        <v>33</v>
      </c>
      <c r="AX458" s="14" t="s">
        <v>85</v>
      </c>
      <c r="AY458" s="170" t="s">
        <v>149</v>
      </c>
    </row>
    <row r="459" spans="2:65" s="1" customFormat="1" ht="16.5" customHeight="1">
      <c r="B459" s="32"/>
      <c r="C459" s="136" t="s">
        <v>769</v>
      </c>
      <c r="D459" s="136" t="s">
        <v>155</v>
      </c>
      <c r="E459" s="137" t="s">
        <v>770</v>
      </c>
      <c r="F459" s="138" t="s">
        <v>771</v>
      </c>
      <c r="G459" s="139" t="s">
        <v>261</v>
      </c>
      <c r="H459" s="140">
        <v>2.0099999999999998</v>
      </c>
      <c r="I459" s="141"/>
      <c r="J459" s="142">
        <f>ROUND(I459*H459,2)</f>
        <v>0</v>
      </c>
      <c r="K459" s="138" t="s">
        <v>159</v>
      </c>
      <c r="L459" s="32"/>
      <c r="M459" s="143" t="s">
        <v>1</v>
      </c>
      <c r="N459" s="144" t="s">
        <v>42</v>
      </c>
      <c r="P459" s="145">
        <f>O459*H459</f>
        <v>0</v>
      </c>
      <c r="Q459" s="145">
        <v>0</v>
      </c>
      <c r="R459" s="145">
        <f>Q459*H459</f>
        <v>0</v>
      </c>
      <c r="S459" s="145">
        <v>0</v>
      </c>
      <c r="T459" s="146">
        <f>S459*H459</f>
        <v>0</v>
      </c>
      <c r="AR459" s="147" t="s">
        <v>148</v>
      </c>
      <c r="AT459" s="147" t="s">
        <v>155</v>
      </c>
      <c r="AU459" s="147" t="s">
        <v>87</v>
      </c>
      <c r="AY459" s="17" t="s">
        <v>149</v>
      </c>
      <c r="BE459" s="148">
        <f>IF(N459="základní",J459,0)</f>
        <v>0</v>
      </c>
      <c r="BF459" s="148">
        <f>IF(N459="snížená",J459,0)</f>
        <v>0</v>
      </c>
      <c r="BG459" s="148">
        <f>IF(N459="zákl. přenesená",J459,0)</f>
        <v>0</v>
      </c>
      <c r="BH459" s="148">
        <f>IF(N459="sníž. přenesená",J459,0)</f>
        <v>0</v>
      </c>
      <c r="BI459" s="148">
        <f>IF(N459="nulová",J459,0)</f>
        <v>0</v>
      </c>
      <c r="BJ459" s="17" t="s">
        <v>85</v>
      </c>
      <c r="BK459" s="148">
        <f>ROUND(I459*H459,2)</f>
        <v>0</v>
      </c>
      <c r="BL459" s="17" t="s">
        <v>148</v>
      </c>
      <c r="BM459" s="147" t="s">
        <v>772</v>
      </c>
    </row>
    <row r="460" spans="2:65" s="1" customFormat="1" ht="10.199999999999999">
      <c r="B460" s="32"/>
      <c r="D460" s="149" t="s">
        <v>162</v>
      </c>
      <c r="F460" s="150" t="s">
        <v>773</v>
      </c>
      <c r="I460" s="151"/>
      <c r="L460" s="32"/>
      <c r="M460" s="152"/>
      <c r="T460" s="56"/>
      <c r="AT460" s="17" t="s">
        <v>162</v>
      </c>
      <c r="AU460" s="17" t="s">
        <v>87</v>
      </c>
    </row>
    <row r="461" spans="2:65" s="12" customFormat="1" ht="10.199999999999999">
      <c r="B461" s="153"/>
      <c r="D461" s="149" t="s">
        <v>163</v>
      </c>
      <c r="E461" s="154" t="s">
        <v>1</v>
      </c>
      <c r="F461" s="155" t="s">
        <v>774</v>
      </c>
      <c r="H461" s="154" t="s">
        <v>1</v>
      </c>
      <c r="I461" s="156"/>
      <c r="L461" s="153"/>
      <c r="M461" s="157"/>
      <c r="T461" s="158"/>
      <c r="AT461" s="154" t="s">
        <v>163</v>
      </c>
      <c r="AU461" s="154" t="s">
        <v>87</v>
      </c>
      <c r="AV461" s="12" t="s">
        <v>85</v>
      </c>
      <c r="AW461" s="12" t="s">
        <v>33</v>
      </c>
      <c r="AX461" s="12" t="s">
        <v>77</v>
      </c>
      <c r="AY461" s="154" t="s">
        <v>149</v>
      </c>
    </row>
    <row r="462" spans="2:65" s="13" customFormat="1" ht="10.199999999999999">
      <c r="B462" s="159"/>
      <c r="D462" s="149" t="s">
        <v>163</v>
      </c>
      <c r="E462" s="160" t="s">
        <v>1</v>
      </c>
      <c r="F462" s="161" t="s">
        <v>775</v>
      </c>
      <c r="H462" s="162">
        <v>2.0099999999999998</v>
      </c>
      <c r="I462" s="163"/>
      <c r="L462" s="159"/>
      <c r="M462" s="164"/>
      <c r="T462" s="165"/>
      <c r="AT462" s="160" t="s">
        <v>163</v>
      </c>
      <c r="AU462" s="160" t="s">
        <v>87</v>
      </c>
      <c r="AV462" s="13" t="s">
        <v>87</v>
      </c>
      <c r="AW462" s="13" t="s">
        <v>33</v>
      </c>
      <c r="AX462" s="13" t="s">
        <v>85</v>
      </c>
      <c r="AY462" s="160" t="s">
        <v>149</v>
      </c>
    </row>
    <row r="463" spans="2:65" s="1" customFormat="1" ht="21.75" customHeight="1">
      <c r="B463" s="32"/>
      <c r="C463" s="136" t="s">
        <v>776</v>
      </c>
      <c r="D463" s="136" t="s">
        <v>155</v>
      </c>
      <c r="E463" s="137" t="s">
        <v>777</v>
      </c>
      <c r="F463" s="138" t="s">
        <v>778</v>
      </c>
      <c r="G463" s="139" t="s">
        <v>261</v>
      </c>
      <c r="H463" s="140">
        <v>1742.96</v>
      </c>
      <c r="I463" s="141"/>
      <c r="J463" s="142">
        <f>ROUND(I463*H463,2)</f>
        <v>0</v>
      </c>
      <c r="K463" s="138" t="s">
        <v>159</v>
      </c>
      <c r="L463" s="32"/>
      <c r="M463" s="143" t="s">
        <v>1</v>
      </c>
      <c r="N463" s="144" t="s">
        <v>42</v>
      </c>
      <c r="P463" s="145">
        <f>O463*H463</f>
        <v>0</v>
      </c>
      <c r="Q463" s="145">
        <v>0</v>
      </c>
      <c r="R463" s="145">
        <f>Q463*H463</f>
        <v>0</v>
      </c>
      <c r="S463" s="145">
        <v>0</v>
      </c>
      <c r="T463" s="146">
        <f>S463*H463</f>
        <v>0</v>
      </c>
      <c r="AR463" s="147" t="s">
        <v>148</v>
      </c>
      <c r="AT463" s="147" t="s">
        <v>155</v>
      </c>
      <c r="AU463" s="147" t="s">
        <v>87</v>
      </c>
      <c r="AY463" s="17" t="s">
        <v>149</v>
      </c>
      <c r="BE463" s="148">
        <f>IF(N463="základní",J463,0)</f>
        <v>0</v>
      </c>
      <c r="BF463" s="148">
        <f>IF(N463="snížená",J463,0)</f>
        <v>0</v>
      </c>
      <c r="BG463" s="148">
        <f>IF(N463="zákl. přenesená",J463,0)</f>
        <v>0</v>
      </c>
      <c r="BH463" s="148">
        <f>IF(N463="sníž. přenesená",J463,0)</f>
        <v>0</v>
      </c>
      <c r="BI463" s="148">
        <f>IF(N463="nulová",J463,0)</f>
        <v>0</v>
      </c>
      <c r="BJ463" s="17" t="s">
        <v>85</v>
      </c>
      <c r="BK463" s="148">
        <f>ROUND(I463*H463,2)</f>
        <v>0</v>
      </c>
      <c r="BL463" s="17" t="s">
        <v>148</v>
      </c>
      <c r="BM463" s="147" t="s">
        <v>779</v>
      </c>
    </row>
    <row r="464" spans="2:65" s="1" customFormat="1" ht="19.2">
      <c r="B464" s="32"/>
      <c r="D464" s="149" t="s">
        <v>162</v>
      </c>
      <c r="F464" s="150" t="s">
        <v>780</v>
      </c>
      <c r="I464" s="151"/>
      <c r="L464" s="32"/>
      <c r="M464" s="152"/>
      <c r="T464" s="56"/>
      <c r="AT464" s="17" t="s">
        <v>162</v>
      </c>
      <c r="AU464" s="17" t="s">
        <v>87</v>
      </c>
    </row>
    <row r="465" spans="2:65" s="12" customFormat="1" ht="10.199999999999999">
      <c r="B465" s="153"/>
      <c r="D465" s="149" t="s">
        <v>163</v>
      </c>
      <c r="E465" s="154" t="s">
        <v>1</v>
      </c>
      <c r="F465" s="155" t="s">
        <v>781</v>
      </c>
      <c r="H465" s="154" t="s">
        <v>1</v>
      </c>
      <c r="I465" s="156"/>
      <c r="L465" s="153"/>
      <c r="M465" s="157"/>
      <c r="T465" s="158"/>
      <c r="AT465" s="154" t="s">
        <v>163</v>
      </c>
      <c r="AU465" s="154" t="s">
        <v>87</v>
      </c>
      <c r="AV465" s="12" t="s">
        <v>85</v>
      </c>
      <c r="AW465" s="12" t="s">
        <v>33</v>
      </c>
      <c r="AX465" s="12" t="s">
        <v>77</v>
      </c>
      <c r="AY465" s="154" t="s">
        <v>149</v>
      </c>
    </row>
    <row r="466" spans="2:65" s="13" customFormat="1" ht="10.199999999999999">
      <c r="B466" s="159"/>
      <c r="D466" s="149" t="s">
        <v>163</v>
      </c>
      <c r="E466" s="160" t="s">
        <v>1</v>
      </c>
      <c r="F466" s="161" t="s">
        <v>782</v>
      </c>
      <c r="H466" s="162">
        <v>1347.7</v>
      </c>
      <c r="I466" s="163"/>
      <c r="L466" s="159"/>
      <c r="M466" s="164"/>
      <c r="T466" s="165"/>
      <c r="AT466" s="160" t="s">
        <v>163</v>
      </c>
      <c r="AU466" s="160" t="s">
        <v>87</v>
      </c>
      <c r="AV466" s="13" t="s">
        <v>87</v>
      </c>
      <c r="AW466" s="13" t="s">
        <v>33</v>
      </c>
      <c r="AX466" s="13" t="s">
        <v>77</v>
      </c>
      <c r="AY466" s="160" t="s">
        <v>149</v>
      </c>
    </row>
    <row r="467" spans="2:65" s="13" customFormat="1" ht="10.199999999999999">
      <c r="B467" s="159"/>
      <c r="D467" s="149" t="s">
        <v>163</v>
      </c>
      <c r="E467" s="160" t="s">
        <v>1</v>
      </c>
      <c r="F467" s="161" t="s">
        <v>668</v>
      </c>
      <c r="H467" s="162">
        <v>395.26</v>
      </c>
      <c r="I467" s="163"/>
      <c r="L467" s="159"/>
      <c r="M467" s="164"/>
      <c r="T467" s="165"/>
      <c r="AT467" s="160" t="s">
        <v>163</v>
      </c>
      <c r="AU467" s="160" t="s">
        <v>87</v>
      </c>
      <c r="AV467" s="13" t="s">
        <v>87</v>
      </c>
      <c r="AW467" s="13" t="s">
        <v>33</v>
      </c>
      <c r="AX467" s="13" t="s">
        <v>77</v>
      </c>
      <c r="AY467" s="160" t="s">
        <v>149</v>
      </c>
    </row>
    <row r="468" spans="2:65" s="14" customFormat="1" ht="10.199999999999999">
      <c r="B468" s="169"/>
      <c r="D468" s="149" t="s">
        <v>163</v>
      </c>
      <c r="E468" s="170" t="s">
        <v>1</v>
      </c>
      <c r="F468" s="171" t="s">
        <v>271</v>
      </c>
      <c r="H468" s="172">
        <v>1742.96</v>
      </c>
      <c r="I468" s="173"/>
      <c r="L468" s="169"/>
      <c r="M468" s="174"/>
      <c r="T468" s="175"/>
      <c r="AT468" s="170" t="s">
        <v>163</v>
      </c>
      <c r="AU468" s="170" t="s">
        <v>87</v>
      </c>
      <c r="AV468" s="14" t="s">
        <v>148</v>
      </c>
      <c r="AW468" s="14" t="s">
        <v>33</v>
      </c>
      <c r="AX468" s="14" t="s">
        <v>85</v>
      </c>
      <c r="AY468" s="170" t="s">
        <v>149</v>
      </c>
    </row>
    <row r="469" spans="2:65" s="1" customFormat="1" ht="16.5" customHeight="1">
      <c r="B469" s="32"/>
      <c r="C469" s="136" t="s">
        <v>783</v>
      </c>
      <c r="D469" s="136" t="s">
        <v>155</v>
      </c>
      <c r="E469" s="137" t="s">
        <v>784</v>
      </c>
      <c r="F469" s="138" t="s">
        <v>785</v>
      </c>
      <c r="G469" s="139" t="s">
        <v>261</v>
      </c>
      <c r="H469" s="140">
        <v>795.08</v>
      </c>
      <c r="I469" s="141"/>
      <c r="J469" s="142">
        <f>ROUND(I469*H469,2)</f>
        <v>0</v>
      </c>
      <c r="K469" s="138" t="s">
        <v>159</v>
      </c>
      <c r="L469" s="32"/>
      <c r="M469" s="143" t="s">
        <v>1</v>
      </c>
      <c r="N469" s="144" t="s">
        <v>42</v>
      </c>
      <c r="P469" s="145">
        <f>O469*H469</f>
        <v>0</v>
      </c>
      <c r="Q469" s="145">
        <v>9.0620000000000006E-2</v>
      </c>
      <c r="R469" s="145">
        <f>Q469*H469</f>
        <v>72.050149600000012</v>
      </c>
      <c r="S469" s="145">
        <v>0</v>
      </c>
      <c r="T469" s="146">
        <f>S469*H469</f>
        <v>0</v>
      </c>
      <c r="AR469" s="147" t="s">
        <v>148</v>
      </c>
      <c r="AT469" s="147" t="s">
        <v>155</v>
      </c>
      <c r="AU469" s="147" t="s">
        <v>87</v>
      </c>
      <c r="AY469" s="17" t="s">
        <v>149</v>
      </c>
      <c r="BE469" s="148">
        <f>IF(N469="základní",J469,0)</f>
        <v>0</v>
      </c>
      <c r="BF469" s="148">
        <f>IF(N469="snížená",J469,0)</f>
        <v>0</v>
      </c>
      <c r="BG469" s="148">
        <f>IF(N469="zákl. přenesená",J469,0)</f>
        <v>0</v>
      </c>
      <c r="BH469" s="148">
        <f>IF(N469="sníž. přenesená",J469,0)</f>
        <v>0</v>
      </c>
      <c r="BI469" s="148">
        <f>IF(N469="nulová",J469,0)</f>
        <v>0</v>
      </c>
      <c r="BJ469" s="17" t="s">
        <v>85</v>
      </c>
      <c r="BK469" s="148">
        <f>ROUND(I469*H469,2)</f>
        <v>0</v>
      </c>
      <c r="BL469" s="17" t="s">
        <v>148</v>
      </c>
      <c r="BM469" s="147" t="s">
        <v>786</v>
      </c>
    </row>
    <row r="470" spans="2:65" s="1" customFormat="1" ht="28.8">
      <c r="B470" s="32"/>
      <c r="D470" s="149" t="s">
        <v>162</v>
      </c>
      <c r="F470" s="150" t="s">
        <v>787</v>
      </c>
      <c r="I470" s="151"/>
      <c r="L470" s="32"/>
      <c r="M470" s="152"/>
      <c r="T470" s="56"/>
      <c r="AT470" s="17" t="s">
        <v>162</v>
      </c>
      <c r="AU470" s="17" t="s">
        <v>87</v>
      </c>
    </row>
    <row r="471" spans="2:65" s="13" customFormat="1" ht="10.199999999999999">
      <c r="B471" s="159"/>
      <c r="D471" s="149" t="s">
        <v>163</v>
      </c>
      <c r="E471" s="160" t="s">
        <v>1</v>
      </c>
      <c r="F471" s="161" t="s">
        <v>788</v>
      </c>
      <c r="H471" s="162">
        <v>795.08</v>
      </c>
      <c r="I471" s="163"/>
      <c r="L471" s="159"/>
      <c r="M471" s="164"/>
      <c r="T471" s="165"/>
      <c r="AT471" s="160" t="s">
        <v>163</v>
      </c>
      <c r="AU471" s="160" t="s">
        <v>87</v>
      </c>
      <c r="AV471" s="13" t="s">
        <v>87</v>
      </c>
      <c r="AW471" s="13" t="s">
        <v>33</v>
      </c>
      <c r="AX471" s="13" t="s">
        <v>85</v>
      </c>
      <c r="AY471" s="160" t="s">
        <v>149</v>
      </c>
    </row>
    <row r="472" spans="2:65" s="1" customFormat="1" ht="16.5" customHeight="1">
      <c r="B472" s="32"/>
      <c r="C472" s="176" t="s">
        <v>789</v>
      </c>
      <c r="D472" s="176" t="s">
        <v>414</v>
      </c>
      <c r="E472" s="177" t="s">
        <v>790</v>
      </c>
      <c r="F472" s="178" t="s">
        <v>791</v>
      </c>
      <c r="G472" s="179" t="s">
        <v>261</v>
      </c>
      <c r="H472" s="180">
        <v>776.36699999999996</v>
      </c>
      <c r="I472" s="181"/>
      <c r="J472" s="182">
        <f>ROUND(I472*H472,2)</f>
        <v>0</v>
      </c>
      <c r="K472" s="178" t="s">
        <v>159</v>
      </c>
      <c r="L472" s="183"/>
      <c r="M472" s="184" t="s">
        <v>1</v>
      </c>
      <c r="N472" s="185" t="s">
        <v>42</v>
      </c>
      <c r="P472" s="145">
        <f>O472*H472</f>
        <v>0</v>
      </c>
      <c r="Q472" s="145">
        <v>0.17599999999999999</v>
      </c>
      <c r="R472" s="145">
        <f>Q472*H472</f>
        <v>136.640592</v>
      </c>
      <c r="S472" s="145">
        <v>0</v>
      </c>
      <c r="T472" s="146">
        <f>S472*H472</f>
        <v>0</v>
      </c>
      <c r="AR472" s="147" t="s">
        <v>200</v>
      </c>
      <c r="AT472" s="147" t="s">
        <v>414</v>
      </c>
      <c r="AU472" s="147" t="s">
        <v>87</v>
      </c>
      <c r="AY472" s="17" t="s">
        <v>149</v>
      </c>
      <c r="BE472" s="148">
        <f>IF(N472="základní",J472,0)</f>
        <v>0</v>
      </c>
      <c r="BF472" s="148">
        <f>IF(N472="snížená",J472,0)</f>
        <v>0</v>
      </c>
      <c r="BG472" s="148">
        <f>IF(N472="zákl. přenesená",J472,0)</f>
        <v>0</v>
      </c>
      <c r="BH472" s="148">
        <f>IF(N472="sníž. přenesená",J472,0)</f>
        <v>0</v>
      </c>
      <c r="BI472" s="148">
        <f>IF(N472="nulová",J472,0)</f>
        <v>0</v>
      </c>
      <c r="BJ472" s="17" t="s">
        <v>85</v>
      </c>
      <c r="BK472" s="148">
        <f>ROUND(I472*H472,2)</f>
        <v>0</v>
      </c>
      <c r="BL472" s="17" t="s">
        <v>148</v>
      </c>
      <c r="BM472" s="147" t="s">
        <v>792</v>
      </c>
    </row>
    <row r="473" spans="2:65" s="1" customFormat="1" ht="10.199999999999999">
      <c r="B473" s="32"/>
      <c r="D473" s="149" t="s">
        <v>162</v>
      </c>
      <c r="F473" s="150" t="s">
        <v>791</v>
      </c>
      <c r="I473" s="151"/>
      <c r="L473" s="32"/>
      <c r="M473" s="152"/>
      <c r="T473" s="56"/>
      <c r="AT473" s="17" t="s">
        <v>162</v>
      </c>
      <c r="AU473" s="17" t="s">
        <v>87</v>
      </c>
    </row>
    <row r="474" spans="2:65" s="13" customFormat="1" ht="10.199999999999999">
      <c r="B474" s="159"/>
      <c r="D474" s="149" t="s">
        <v>163</v>
      </c>
      <c r="E474" s="160" t="s">
        <v>1</v>
      </c>
      <c r="F474" s="161" t="s">
        <v>793</v>
      </c>
      <c r="H474" s="162">
        <v>795.08</v>
      </c>
      <c r="I474" s="163"/>
      <c r="L474" s="159"/>
      <c r="M474" s="164"/>
      <c r="T474" s="165"/>
      <c r="AT474" s="160" t="s">
        <v>163</v>
      </c>
      <c r="AU474" s="160" t="s">
        <v>87</v>
      </c>
      <c r="AV474" s="13" t="s">
        <v>87</v>
      </c>
      <c r="AW474" s="13" t="s">
        <v>33</v>
      </c>
      <c r="AX474" s="13" t="s">
        <v>77</v>
      </c>
      <c r="AY474" s="160" t="s">
        <v>149</v>
      </c>
    </row>
    <row r="475" spans="2:65" s="13" customFormat="1" ht="10.199999999999999">
      <c r="B475" s="159"/>
      <c r="D475" s="149" t="s">
        <v>163</v>
      </c>
      <c r="E475" s="160" t="s">
        <v>1</v>
      </c>
      <c r="F475" s="161" t="s">
        <v>794</v>
      </c>
      <c r="H475" s="162">
        <v>-26.4</v>
      </c>
      <c r="I475" s="163"/>
      <c r="L475" s="159"/>
      <c r="M475" s="164"/>
      <c r="T475" s="165"/>
      <c r="AT475" s="160" t="s">
        <v>163</v>
      </c>
      <c r="AU475" s="160" t="s">
        <v>87</v>
      </c>
      <c r="AV475" s="13" t="s">
        <v>87</v>
      </c>
      <c r="AW475" s="13" t="s">
        <v>33</v>
      </c>
      <c r="AX475" s="13" t="s">
        <v>77</v>
      </c>
      <c r="AY475" s="160" t="s">
        <v>149</v>
      </c>
    </row>
    <row r="476" spans="2:65" s="14" customFormat="1" ht="10.199999999999999">
      <c r="B476" s="169"/>
      <c r="D476" s="149" t="s">
        <v>163</v>
      </c>
      <c r="E476" s="170" t="s">
        <v>1</v>
      </c>
      <c r="F476" s="171" t="s">
        <v>271</v>
      </c>
      <c r="H476" s="172">
        <v>768.68</v>
      </c>
      <c r="I476" s="173"/>
      <c r="L476" s="169"/>
      <c r="M476" s="174"/>
      <c r="T476" s="175"/>
      <c r="AT476" s="170" t="s">
        <v>163</v>
      </c>
      <c r="AU476" s="170" t="s">
        <v>87</v>
      </c>
      <c r="AV476" s="14" t="s">
        <v>148</v>
      </c>
      <c r="AW476" s="14" t="s">
        <v>33</v>
      </c>
      <c r="AX476" s="14" t="s">
        <v>85</v>
      </c>
      <c r="AY476" s="170" t="s">
        <v>149</v>
      </c>
    </row>
    <row r="477" spans="2:65" s="13" customFormat="1" ht="10.199999999999999">
      <c r="B477" s="159"/>
      <c r="D477" s="149" t="s">
        <v>163</v>
      </c>
      <c r="F477" s="161" t="s">
        <v>795</v>
      </c>
      <c r="H477" s="162">
        <v>776.36699999999996</v>
      </c>
      <c r="I477" s="163"/>
      <c r="L477" s="159"/>
      <c r="M477" s="164"/>
      <c r="T477" s="165"/>
      <c r="AT477" s="160" t="s">
        <v>163</v>
      </c>
      <c r="AU477" s="160" t="s">
        <v>87</v>
      </c>
      <c r="AV477" s="13" t="s">
        <v>87</v>
      </c>
      <c r="AW477" s="13" t="s">
        <v>4</v>
      </c>
      <c r="AX477" s="13" t="s">
        <v>85</v>
      </c>
      <c r="AY477" s="160" t="s">
        <v>149</v>
      </c>
    </row>
    <row r="478" spans="2:65" s="1" customFormat="1" ht="16.5" customHeight="1">
      <c r="B478" s="32"/>
      <c r="C478" s="176" t="s">
        <v>796</v>
      </c>
      <c r="D478" s="176" t="s">
        <v>414</v>
      </c>
      <c r="E478" s="177" t="s">
        <v>797</v>
      </c>
      <c r="F478" s="178" t="s">
        <v>798</v>
      </c>
      <c r="G478" s="179" t="s">
        <v>261</v>
      </c>
      <c r="H478" s="180">
        <v>27.192</v>
      </c>
      <c r="I478" s="181"/>
      <c r="J478" s="182">
        <f>ROUND(I478*H478,2)</f>
        <v>0</v>
      </c>
      <c r="K478" s="178" t="s">
        <v>159</v>
      </c>
      <c r="L478" s="183"/>
      <c r="M478" s="184" t="s">
        <v>1</v>
      </c>
      <c r="N478" s="185" t="s">
        <v>42</v>
      </c>
      <c r="P478" s="145">
        <f>O478*H478</f>
        <v>0</v>
      </c>
      <c r="Q478" s="145">
        <v>0.17499999999999999</v>
      </c>
      <c r="R478" s="145">
        <f>Q478*H478</f>
        <v>4.7585999999999995</v>
      </c>
      <c r="S478" s="145">
        <v>0</v>
      </c>
      <c r="T478" s="146">
        <f>S478*H478</f>
        <v>0</v>
      </c>
      <c r="AR478" s="147" t="s">
        <v>200</v>
      </c>
      <c r="AT478" s="147" t="s">
        <v>414</v>
      </c>
      <c r="AU478" s="147" t="s">
        <v>87</v>
      </c>
      <c r="AY478" s="17" t="s">
        <v>149</v>
      </c>
      <c r="BE478" s="148">
        <f>IF(N478="základní",J478,0)</f>
        <v>0</v>
      </c>
      <c r="BF478" s="148">
        <f>IF(N478="snížená",J478,0)</f>
        <v>0</v>
      </c>
      <c r="BG478" s="148">
        <f>IF(N478="zákl. přenesená",J478,0)</f>
        <v>0</v>
      </c>
      <c r="BH478" s="148">
        <f>IF(N478="sníž. přenesená",J478,0)</f>
        <v>0</v>
      </c>
      <c r="BI478" s="148">
        <f>IF(N478="nulová",J478,0)</f>
        <v>0</v>
      </c>
      <c r="BJ478" s="17" t="s">
        <v>85</v>
      </c>
      <c r="BK478" s="148">
        <f>ROUND(I478*H478,2)</f>
        <v>0</v>
      </c>
      <c r="BL478" s="17" t="s">
        <v>148</v>
      </c>
      <c r="BM478" s="147" t="s">
        <v>799</v>
      </c>
    </row>
    <row r="479" spans="2:65" s="1" customFormat="1" ht="10.199999999999999">
      <c r="B479" s="32"/>
      <c r="D479" s="149" t="s">
        <v>162</v>
      </c>
      <c r="F479" s="150" t="s">
        <v>798</v>
      </c>
      <c r="I479" s="151"/>
      <c r="L479" s="32"/>
      <c r="M479" s="152"/>
      <c r="T479" s="56"/>
      <c r="AT479" s="17" t="s">
        <v>162</v>
      </c>
      <c r="AU479" s="17" t="s">
        <v>87</v>
      </c>
    </row>
    <row r="480" spans="2:65" s="13" customFormat="1" ht="10.199999999999999">
      <c r="B480" s="159"/>
      <c r="D480" s="149" t="s">
        <v>163</v>
      </c>
      <c r="E480" s="160" t="s">
        <v>1</v>
      </c>
      <c r="F480" s="161" t="s">
        <v>800</v>
      </c>
      <c r="H480" s="162">
        <v>26.4</v>
      </c>
      <c r="I480" s="163"/>
      <c r="L480" s="159"/>
      <c r="M480" s="164"/>
      <c r="T480" s="165"/>
      <c r="AT480" s="160" t="s">
        <v>163</v>
      </c>
      <c r="AU480" s="160" t="s">
        <v>87</v>
      </c>
      <c r="AV480" s="13" t="s">
        <v>87</v>
      </c>
      <c r="AW480" s="13" t="s">
        <v>33</v>
      </c>
      <c r="AX480" s="13" t="s">
        <v>85</v>
      </c>
      <c r="AY480" s="160" t="s">
        <v>149</v>
      </c>
    </row>
    <row r="481" spans="2:65" s="13" customFormat="1" ht="10.199999999999999">
      <c r="B481" s="159"/>
      <c r="D481" s="149" t="s">
        <v>163</v>
      </c>
      <c r="F481" s="161" t="s">
        <v>801</v>
      </c>
      <c r="H481" s="162">
        <v>27.192</v>
      </c>
      <c r="I481" s="163"/>
      <c r="L481" s="159"/>
      <c r="M481" s="164"/>
      <c r="T481" s="165"/>
      <c r="AT481" s="160" t="s">
        <v>163</v>
      </c>
      <c r="AU481" s="160" t="s">
        <v>87</v>
      </c>
      <c r="AV481" s="13" t="s">
        <v>87</v>
      </c>
      <c r="AW481" s="13" t="s">
        <v>4</v>
      </c>
      <c r="AX481" s="13" t="s">
        <v>85</v>
      </c>
      <c r="AY481" s="160" t="s">
        <v>149</v>
      </c>
    </row>
    <row r="482" spans="2:65" s="1" customFormat="1" ht="16.5" customHeight="1">
      <c r="B482" s="32"/>
      <c r="C482" s="136" t="s">
        <v>802</v>
      </c>
      <c r="D482" s="136" t="s">
        <v>155</v>
      </c>
      <c r="E482" s="137" t="s">
        <v>803</v>
      </c>
      <c r="F482" s="138" t="s">
        <v>804</v>
      </c>
      <c r="G482" s="139" t="s">
        <v>261</v>
      </c>
      <c r="H482" s="140">
        <v>20</v>
      </c>
      <c r="I482" s="141"/>
      <c r="J482" s="142">
        <f>ROUND(I482*H482,2)</f>
        <v>0</v>
      </c>
      <c r="K482" s="138" t="s">
        <v>159</v>
      </c>
      <c r="L482" s="32"/>
      <c r="M482" s="143" t="s">
        <v>1</v>
      </c>
      <c r="N482" s="144" t="s">
        <v>42</v>
      </c>
      <c r="P482" s="145">
        <f>O482*H482</f>
        <v>0</v>
      </c>
      <c r="Q482" s="145">
        <v>0.11162</v>
      </c>
      <c r="R482" s="145">
        <f>Q482*H482</f>
        <v>2.2324000000000002</v>
      </c>
      <c r="S482" s="145">
        <v>0</v>
      </c>
      <c r="T482" s="146">
        <f>S482*H482</f>
        <v>0</v>
      </c>
      <c r="AR482" s="147" t="s">
        <v>148</v>
      </c>
      <c r="AT482" s="147" t="s">
        <v>155</v>
      </c>
      <c r="AU482" s="147" t="s">
        <v>87</v>
      </c>
      <c r="AY482" s="17" t="s">
        <v>149</v>
      </c>
      <c r="BE482" s="148">
        <f>IF(N482="základní",J482,0)</f>
        <v>0</v>
      </c>
      <c r="BF482" s="148">
        <f>IF(N482="snížená",J482,0)</f>
        <v>0</v>
      </c>
      <c r="BG482" s="148">
        <f>IF(N482="zákl. přenesená",J482,0)</f>
        <v>0</v>
      </c>
      <c r="BH482" s="148">
        <f>IF(N482="sníž. přenesená",J482,0)</f>
        <v>0</v>
      </c>
      <c r="BI482" s="148">
        <f>IF(N482="nulová",J482,0)</f>
        <v>0</v>
      </c>
      <c r="BJ482" s="17" t="s">
        <v>85</v>
      </c>
      <c r="BK482" s="148">
        <f>ROUND(I482*H482,2)</f>
        <v>0</v>
      </c>
      <c r="BL482" s="17" t="s">
        <v>148</v>
      </c>
      <c r="BM482" s="147" t="s">
        <v>805</v>
      </c>
    </row>
    <row r="483" spans="2:65" s="1" customFormat="1" ht="28.8">
      <c r="B483" s="32"/>
      <c r="D483" s="149" t="s">
        <v>162</v>
      </c>
      <c r="F483" s="150" t="s">
        <v>806</v>
      </c>
      <c r="I483" s="151"/>
      <c r="L483" s="32"/>
      <c r="M483" s="152"/>
      <c r="T483" s="56"/>
      <c r="AT483" s="17" t="s">
        <v>162</v>
      </c>
      <c r="AU483" s="17" t="s">
        <v>87</v>
      </c>
    </row>
    <row r="484" spans="2:65" s="13" customFormat="1" ht="10.199999999999999">
      <c r="B484" s="159"/>
      <c r="D484" s="149" t="s">
        <v>163</v>
      </c>
      <c r="E484" s="160" t="s">
        <v>1</v>
      </c>
      <c r="F484" s="161" t="s">
        <v>807</v>
      </c>
      <c r="H484" s="162">
        <v>17.399999999999999</v>
      </c>
      <c r="I484" s="163"/>
      <c r="L484" s="159"/>
      <c r="M484" s="164"/>
      <c r="T484" s="165"/>
      <c r="AT484" s="160" t="s">
        <v>163</v>
      </c>
      <c r="AU484" s="160" t="s">
        <v>87</v>
      </c>
      <c r="AV484" s="13" t="s">
        <v>87</v>
      </c>
      <c r="AW484" s="13" t="s">
        <v>33</v>
      </c>
      <c r="AX484" s="13" t="s">
        <v>77</v>
      </c>
      <c r="AY484" s="160" t="s">
        <v>149</v>
      </c>
    </row>
    <row r="485" spans="2:65" s="13" customFormat="1" ht="10.199999999999999">
      <c r="B485" s="159"/>
      <c r="D485" s="149" t="s">
        <v>163</v>
      </c>
      <c r="E485" s="160" t="s">
        <v>1</v>
      </c>
      <c r="F485" s="161" t="s">
        <v>808</v>
      </c>
      <c r="H485" s="162">
        <v>2.6</v>
      </c>
      <c r="I485" s="163"/>
      <c r="L485" s="159"/>
      <c r="M485" s="164"/>
      <c r="T485" s="165"/>
      <c r="AT485" s="160" t="s">
        <v>163</v>
      </c>
      <c r="AU485" s="160" t="s">
        <v>87</v>
      </c>
      <c r="AV485" s="13" t="s">
        <v>87</v>
      </c>
      <c r="AW485" s="13" t="s">
        <v>33</v>
      </c>
      <c r="AX485" s="13" t="s">
        <v>77</v>
      </c>
      <c r="AY485" s="160" t="s">
        <v>149</v>
      </c>
    </row>
    <row r="486" spans="2:65" s="14" customFormat="1" ht="10.199999999999999">
      <c r="B486" s="169"/>
      <c r="D486" s="149" t="s">
        <v>163</v>
      </c>
      <c r="E486" s="170" t="s">
        <v>1</v>
      </c>
      <c r="F486" s="171" t="s">
        <v>271</v>
      </c>
      <c r="H486" s="172">
        <v>20</v>
      </c>
      <c r="I486" s="173"/>
      <c r="L486" s="169"/>
      <c r="M486" s="174"/>
      <c r="T486" s="175"/>
      <c r="AT486" s="170" t="s">
        <v>163</v>
      </c>
      <c r="AU486" s="170" t="s">
        <v>87</v>
      </c>
      <c r="AV486" s="14" t="s">
        <v>148</v>
      </c>
      <c r="AW486" s="14" t="s">
        <v>33</v>
      </c>
      <c r="AX486" s="14" t="s">
        <v>85</v>
      </c>
      <c r="AY486" s="170" t="s">
        <v>149</v>
      </c>
    </row>
    <row r="487" spans="2:65" s="1" customFormat="1" ht="16.5" customHeight="1">
      <c r="B487" s="32"/>
      <c r="C487" s="176" t="s">
        <v>809</v>
      </c>
      <c r="D487" s="176" t="s">
        <v>414</v>
      </c>
      <c r="E487" s="177" t="s">
        <v>790</v>
      </c>
      <c r="F487" s="178" t="s">
        <v>791</v>
      </c>
      <c r="G487" s="179" t="s">
        <v>261</v>
      </c>
      <c r="H487" s="180">
        <v>17.922000000000001</v>
      </c>
      <c r="I487" s="181"/>
      <c r="J487" s="182">
        <f>ROUND(I487*H487,2)</f>
        <v>0</v>
      </c>
      <c r="K487" s="178" t="s">
        <v>159</v>
      </c>
      <c r="L487" s="183"/>
      <c r="M487" s="184" t="s">
        <v>1</v>
      </c>
      <c r="N487" s="185" t="s">
        <v>42</v>
      </c>
      <c r="P487" s="145">
        <f>O487*H487</f>
        <v>0</v>
      </c>
      <c r="Q487" s="145">
        <v>0.17599999999999999</v>
      </c>
      <c r="R487" s="145">
        <f>Q487*H487</f>
        <v>3.1542719999999997</v>
      </c>
      <c r="S487" s="145">
        <v>0</v>
      </c>
      <c r="T487" s="146">
        <f>S487*H487</f>
        <v>0</v>
      </c>
      <c r="AR487" s="147" t="s">
        <v>200</v>
      </c>
      <c r="AT487" s="147" t="s">
        <v>414</v>
      </c>
      <c r="AU487" s="147" t="s">
        <v>87</v>
      </c>
      <c r="AY487" s="17" t="s">
        <v>149</v>
      </c>
      <c r="BE487" s="148">
        <f>IF(N487="základní",J487,0)</f>
        <v>0</v>
      </c>
      <c r="BF487" s="148">
        <f>IF(N487="snížená",J487,0)</f>
        <v>0</v>
      </c>
      <c r="BG487" s="148">
        <f>IF(N487="zákl. přenesená",J487,0)</f>
        <v>0</v>
      </c>
      <c r="BH487" s="148">
        <f>IF(N487="sníž. přenesená",J487,0)</f>
        <v>0</v>
      </c>
      <c r="BI487" s="148">
        <f>IF(N487="nulová",J487,0)</f>
        <v>0</v>
      </c>
      <c r="BJ487" s="17" t="s">
        <v>85</v>
      </c>
      <c r="BK487" s="148">
        <f>ROUND(I487*H487,2)</f>
        <v>0</v>
      </c>
      <c r="BL487" s="17" t="s">
        <v>148</v>
      </c>
      <c r="BM487" s="147" t="s">
        <v>810</v>
      </c>
    </row>
    <row r="488" spans="2:65" s="1" customFormat="1" ht="10.199999999999999">
      <c r="B488" s="32"/>
      <c r="D488" s="149" t="s">
        <v>162</v>
      </c>
      <c r="F488" s="150" t="s">
        <v>791</v>
      </c>
      <c r="I488" s="151"/>
      <c r="L488" s="32"/>
      <c r="M488" s="152"/>
      <c r="T488" s="56"/>
      <c r="AT488" s="17" t="s">
        <v>162</v>
      </c>
      <c r="AU488" s="17" t="s">
        <v>87</v>
      </c>
    </row>
    <row r="489" spans="2:65" s="13" customFormat="1" ht="10.199999999999999">
      <c r="B489" s="159"/>
      <c r="D489" s="149" t="s">
        <v>163</v>
      </c>
      <c r="E489" s="160" t="s">
        <v>1</v>
      </c>
      <c r="F489" s="161" t="s">
        <v>811</v>
      </c>
      <c r="H489" s="162">
        <v>17.399999999999999</v>
      </c>
      <c r="I489" s="163"/>
      <c r="L489" s="159"/>
      <c r="M489" s="164"/>
      <c r="T489" s="165"/>
      <c r="AT489" s="160" t="s">
        <v>163</v>
      </c>
      <c r="AU489" s="160" t="s">
        <v>87</v>
      </c>
      <c r="AV489" s="13" t="s">
        <v>87</v>
      </c>
      <c r="AW489" s="13" t="s">
        <v>33</v>
      </c>
      <c r="AX489" s="13" t="s">
        <v>85</v>
      </c>
      <c r="AY489" s="160" t="s">
        <v>149</v>
      </c>
    </row>
    <row r="490" spans="2:65" s="13" customFormat="1" ht="10.199999999999999">
      <c r="B490" s="159"/>
      <c r="D490" s="149" t="s">
        <v>163</v>
      </c>
      <c r="F490" s="161" t="s">
        <v>812</v>
      </c>
      <c r="H490" s="162">
        <v>17.922000000000001</v>
      </c>
      <c r="I490" s="163"/>
      <c r="L490" s="159"/>
      <c r="M490" s="164"/>
      <c r="T490" s="165"/>
      <c r="AT490" s="160" t="s">
        <v>163</v>
      </c>
      <c r="AU490" s="160" t="s">
        <v>87</v>
      </c>
      <c r="AV490" s="13" t="s">
        <v>87</v>
      </c>
      <c r="AW490" s="13" t="s">
        <v>4</v>
      </c>
      <c r="AX490" s="13" t="s">
        <v>85</v>
      </c>
      <c r="AY490" s="160" t="s">
        <v>149</v>
      </c>
    </row>
    <row r="491" spans="2:65" s="1" customFormat="1" ht="16.5" customHeight="1">
      <c r="B491" s="32"/>
      <c r="C491" s="176" t="s">
        <v>813</v>
      </c>
      <c r="D491" s="176" t="s">
        <v>414</v>
      </c>
      <c r="E491" s="177" t="s">
        <v>797</v>
      </c>
      <c r="F491" s="178" t="s">
        <v>798</v>
      </c>
      <c r="G491" s="179" t="s">
        <v>261</v>
      </c>
      <c r="H491" s="180">
        <v>2.6779999999999999</v>
      </c>
      <c r="I491" s="181"/>
      <c r="J491" s="182">
        <f>ROUND(I491*H491,2)</f>
        <v>0</v>
      </c>
      <c r="K491" s="178" t="s">
        <v>159</v>
      </c>
      <c r="L491" s="183"/>
      <c r="M491" s="184" t="s">
        <v>1</v>
      </c>
      <c r="N491" s="185" t="s">
        <v>42</v>
      </c>
      <c r="P491" s="145">
        <f>O491*H491</f>
        <v>0</v>
      </c>
      <c r="Q491" s="145">
        <v>0.17499999999999999</v>
      </c>
      <c r="R491" s="145">
        <f>Q491*H491</f>
        <v>0.46864999999999996</v>
      </c>
      <c r="S491" s="145">
        <v>0</v>
      </c>
      <c r="T491" s="146">
        <f>S491*H491</f>
        <v>0</v>
      </c>
      <c r="AR491" s="147" t="s">
        <v>200</v>
      </c>
      <c r="AT491" s="147" t="s">
        <v>414</v>
      </c>
      <c r="AU491" s="147" t="s">
        <v>87</v>
      </c>
      <c r="AY491" s="17" t="s">
        <v>149</v>
      </c>
      <c r="BE491" s="148">
        <f>IF(N491="základní",J491,0)</f>
        <v>0</v>
      </c>
      <c r="BF491" s="148">
        <f>IF(N491="snížená",J491,0)</f>
        <v>0</v>
      </c>
      <c r="BG491" s="148">
        <f>IF(N491="zákl. přenesená",J491,0)</f>
        <v>0</v>
      </c>
      <c r="BH491" s="148">
        <f>IF(N491="sníž. přenesená",J491,0)</f>
        <v>0</v>
      </c>
      <c r="BI491" s="148">
        <f>IF(N491="nulová",J491,0)</f>
        <v>0</v>
      </c>
      <c r="BJ491" s="17" t="s">
        <v>85</v>
      </c>
      <c r="BK491" s="148">
        <f>ROUND(I491*H491,2)</f>
        <v>0</v>
      </c>
      <c r="BL491" s="17" t="s">
        <v>148</v>
      </c>
      <c r="BM491" s="147" t="s">
        <v>814</v>
      </c>
    </row>
    <row r="492" spans="2:65" s="1" customFormat="1" ht="10.199999999999999">
      <c r="B492" s="32"/>
      <c r="D492" s="149" t="s">
        <v>162</v>
      </c>
      <c r="F492" s="150" t="s">
        <v>798</v>
      </c>
      <c r="I492" s="151"/>
      <c r="L492" s="32"/>
      <c r="M492" s="152"/>
      <c r="T492" s="56"/>
      <c r="AT492" s="17" t="s">
        <v>162</v>
      </c>
      <c r="AU492" s="17" t="s">
        <v>87</v>
      </c>
    </row>
    <row r="493" spans="2:65" s="13" customFormat="1" ht="10.199999999999999">
      <c r="B493" s="159"/>
      <c r="D493" s="149" t="s">
        <v>163</v>
      </c>
      <c r="E493" s="160" t="s">
        <v>1</v>
      </c>
      <c r="F493" s="161" t="s">
        <v>815</v>
      </c>
      <c r="H493" s="162">
        <v>2.6</v>
      </c>
      <c r="I493" s="163"/>
      <c r="L493" s="159"/>
      <c r="M493" s="164"/>
      <c r="T493" s="165"/>
      <c r="AT493" s="160" t="s">
        <v>163</v>
      </c>
      <c r="AU493" s="160" t="s">
        <v>87</v>
      </c>
      <c r="AV493" s="13" t="s">
        <v>87</v>
      </c>
      <c r="AW493" s="13" t="s">
        <v>33</v>
      </c>
      <c r="AX493" s="13" t="s">
        <v>85</v>
      </c>
      <c r="AY493" s="160" t="s">
        <v>149</v>
      </c>
    </row>
    <row r="494" spans="2:65" s="13" customFormat="1" ht="10.199999999999999">
      <c r="B494" s="159"/>
      <c r="D494" s="149" t="s">
        <v>163</v>
      </c>
      <c r="F494" s="161" t="s">
        <v>816</v>
      </c>
      <c r="H494" s="162">
        <v>2.6779999999999999</v>
      </c>
      <c r="I494" s="163"/>
      <c r="L494" s="159"/>
      <c r="M494" s="164"/>
      <c r="T494" s="165"/>
      <c r="AT494" s="160" t="s">
        <v>163</v>
      </c>
      <c r="AU494" s="160" t="s">
        <v>87</v>
      </c>
      <c r="AV494" s="13" t="s">
        <v>87</v>
      </c>
      <c r="AW494" s="13" t="s">
        <v>4</v>
      </c>
      <c r="AX494" s="13" t="s">
        <v>85</v>
      </c>
      <c r="AY494" s="160" t="s">
        <v>149</v>
      </c>
    </row>
    <row r="495" spans="2:65" s="1" customFormat="1" ht="16.5" customHeight="1">
      <c r="B495" s="32"/>
      <c r="C495" s="136" t="s">
        <v>817</v>
      </c>
      <c r="D495" s="136" t="s">
        <v>155</v>
      </c>
      <c r="E495" s="137" t="s">
        <v>818</v>
      </c>
      <c r="F495" s="138" t="s">
        <v>819</v>
      </c>
      <c r="G495" s="139" t="s">
        <v>261</v>
      </c>
      <c r="H495" s="140">
        <v>101.4</v>
      </c>
      <c r="I495" s="141"/>
      <c r="J495" s="142">
        <f>ROUND(I495*H495,2)</f>
        <v>0</v>
      </c>
      <c r="K495" s="138" t="s">
        <v>159</v>
      </c>
      <c r="L495" s="32"/>
      <c r="M495" s="143" t="s">
        <v>1</v>
      </c>
      <c r="N495" s="144" t="s">
        <v>42</v>
      </c>
      <c r="P495" s="145">
        <f>O495*H495</f>
        <v>0</v>
      </c>
      <c r="Q495" s="145">
        <v>9.8000000000000004E-2</v>
      </c>
      <c r="R495" s="145">
        <f>Q495*H495</f>
        <v>9.9372000000000007</v>
      </c>
      <c r="S495" s="145">
        <v>0</v>
      </c>
      <c r="T495" s="146">
        <f>S495*H495</f>
        <v>0</v>
      </c>
      <c r="AR495" s="147" t="s">
        <v>148</v>
      </c>
      <c r="AT495" s="147" t="s">
        <v>155</v>
      </c>
      <c r="AU495" s="147" t="s">
        <v>87</v>
      </c>
      <c r="AY495" s="17" t="s">
        <v>149</v>
      </c>
      <c r="BE495" s="148">
        <f>IF(N495="základní",J495,0)</f>
        <v>0</v>
      </c>
      <c r="BF495" s="148">
        <f>IF(N495="snížená",J495,0)</f>
        <v>0</v>
      </c>
      <c r="BG495" s="148">
        <f>IF(N495="zákl. přenesená",J495,0)</f>
        <v>0</v>
      </c>
      <c r="BH495" s="148">
        <f>IF(N495="sníž. přenesená",J495,0)</f>
        <v>0</v>
      </c>
      <c r="BI495" s="148">
        <f>IF(N495="nulová",J495,0)</f>
        <v>0</v>
      </c>
      <c r="BJ495" s="17" t="s">
        <v>85</v>
      </c>
      <c r="BK495" s="148">
        <f>ROUND(I495*H495,2)</f>
        <v>0</v>
      </c>
      <c r="BL495" s="17" t="s">
        <v>148</v>
      </c>
      <c r="BM495" s="147" t="s">
        <v>820</v>
      </c>
    </row>
    <row r="496" spans="2:65" s="1" customFormat="1" ht="19.2">
      <c r="B496" s="32"/>
      <c r="D496" s="149" t="s">
        <v>162</v>
      </c>
      <c r="F496" s="150" t="s">
        <v>821</v>
      </c>
      <c r="I496" s="151"/>
      <c r="L496" s="32"/>
      <c r="M496" s="152"/>
      <c r="T496" s="56"/>
      <c r="AT496" s="17" t="s">
        <v>162</v>
      </c>
      <c r="AU496" s="17" t="s">
        <v>87</v>
      </c>
    </row>
    <row r="497" spans="2:65" s="13" customFormat="1" ht="10.199999999999999">
      <c r="B497" s="159"/>
      <c r="D497" s="149" t="s">
        <v>163</v>
      </c>
      <c r="E497" s="160" t="s">
        <v>1</v>
      </c>
      <c r="F497" s="161" t="s">
        <v>822</v>
      </c>
      <c r="H497" s="162">
        <v>101.4</v>
      </c>
      <c r="I497" s="163"/>
      <c r="L497" s="159"/>
      <c r="M497" s="164"/>
      <c r="T497" s="165"/>
      <c r="AT497" s="160" t="s">
        <v>163</v>
      </c>
      <c r="AU497" s="160" t="s">
        <v>87</v>
      </c>
      <c r="AV497" s="13" t="s">
        <v>87</v>
      </c>
      <c r="AW497" s="13" t="s">
        <v>33</v>
      </c>
      <c r="AX497" s="13" t="s">
        <v>85</v>
      </c>
      <c r="AY497" s="160" t="s">
        <v>149</v>
      </c>
    </row>
    <row r="498" spans="2:65" s="1" customFormat="1" ht="16.5" customHeight="1">
      <c r="B498" s="32"/>
      <c r="C498" s="176" t="s">
        <v>823</v>
      </c>
      <c r="D498" s="176" t="s">
        <v>414</v>
      </c>
      <c r="E498" s="177" t="s">
        <v>824</v>
      </c>
      <c r="F498" s="178" t="s">
        <v>825</v>
      </c>
      <c r="G498" s="179" t="s">
        <v>261</v>
      </c>
      <c r="H498" s="180">
        <v>2.9969999999999999</v>
      </c>
      <c r="I498" s="181"/>
      <c r="J498" s="182">
        <f>ROUND(I498*H498,2)</f>
        <v>0</v>
      </c>
      <c r="K498" s="178" t="s">
        <v>159</v>
      </c>
      <c r="L498" s="183"/>
      <c r="M498" s="184" t="s">
        <v>1</v>
      </c>
      <c r="N498" s="185" t="s">
        <v>42</v>
      </c>
      <c r="P498" s="145">
        <f>O498*H498</f>
        <v>0</v>
      </c>
      <c r="Q498" s="145">
        <v>0.14499999999999999</v>
      </c>
      <c r="R498" s="145">
        <f>Q498*H498</f>
        <v>0.43456499999999998</v>
      </c>
      <c r="S498" s="145">
        <v>0</v>
      </c>
      <c r="T498" s="146">
        <f>S498*H498</f>
        <v>0</v>
      </c>
      <c r="AR498" s="147" t="s">
        <v>200</v>
      </c>
      <c r="AT498" s="147" t="s">
        <v>414</v>
      </c>
      <c r="AU498" s="147" t="s">
        <v>87</v>
      </c>
      <c r="AY498" s="17" t="s">
        <v>149</v>
      </c>
      <c r="BE498" s="148">
        <f>IF(N498="základní",J498,0)</f>
        <v>0</v>
      </c>
      <c r="BF498" s="148">
        <f>IF(N498="snížená",J498,0)</f>
        <v>0</v>
      </c>
      <c r="BG498" s="148">
        <f>IF(N498="zákl. přenesená",J498,0)</f>
        <v>0</v>
      </c>
      <c r="BH498" s="148">
        <f>IF(N498="sníž. přenesená",J498,0)</f>
        <v>0</v>
      </c>
      <c r="BI498" s="148">
        <f>IF(N498="nulová",J498,0)</f>
        <v>0</v>
      </c>
      <c r="BJ498" s="17" t="s">
        <v>85</v>
      </c>
      <c r="BK498" s="148">
        <f>ROUND(I498*H498,2)</f>
        <v>0</v>
      </c>
      <c r="BL498" s="17" t="s">
        <v>148</v>
      </c>
      <c r="BM498" s="147" t="s">
        <v>826</v>
      </c>
    </row>
    <row r="499" spans="2:65" s="1" customFormat="1" ht="10.199999999999999">
      <c r="B499" s="32"/>
      <c r="D499" s="149" t="s">
        <v>162</v>
      </c>
      <c r="F499" s="150" t="s">
        <v>825</v>
      </c>
      <c r="I499" s="151"/>
      <c r="L499" s="32"/>
      <c r="M499" s="152"/>
      <c r="T499" s="56"/>
      <c r="AT499" s="17" t="s">
        <v>162</v>
      </c>
      <c r="AU499" s="17" t="s">
        <v>87</v>
      </c>
    </row>
    <row r="500" spans="2:65" s="13" customFormat="1" ht="10.199999999999999">
      <c r="B500" s="159"/>
      <c r="D500" s="149" t="s">
        <v>163</v>
      </c>
      <c r="E500" s="160" t="s">
        <v>1</v>
      </c>
      <c r="F500" s="161" t="s">
        <v>827</v>
      </c>
      <c r="H500" s="162">
        <v>2.91</v>
      </c>
      <c r="I500" s="163"/>
      <c r="L500" s="159"/>
      <c r="M500" s="164"/>
      <c r="T500" s="165"/>
      <c r="AT500" s="160" t="s">
        <v>163</v>
      </c>
      <c r="AU500" s="160" t="s">
        <v>87</v>
      </c>
      <c r="AV500" s="13" t="s">
        <v>87</v>
      </c>
      <c r="AW500" s="13" t="s">
        <v>33</v>
      </c>
      <c r="AX500" s="13" t="s">
        <v>85</v>
      </c>
      <c r="AY500" s="160" t="s">
        <v>149</v>
      </c>
    </row>
    <row r="501" spans="2:65" s="12" customFormat="1" ht="10.199999999999999">
      <c r="B501" s="153"/>
      <c r="D501" s="149" t="s">
        <v>163</v>
      </c>
      <c r="E501" s="154" t="s">
        <v>1</v>
      </c>
      <c r="F501" s="155" t="s">
        <v>828</v>
      </c>
      <c r="H501" s="154" t="s">
        <v>1</v>
      </c>
      <c r="I501" s="156"/>
      <c r="L501" s="153"/>
      <c r="M501" s="157"/>
      <c r="T501" s="158"/>
      <c r="AT501" s="154" t="s">
        <v>163</v>
      </c>
      <c r="AU501" s="154" t="s">
        <v>87</v>
      </c>
      <c r="AV501" s="12" t="s">
        <v>85</v>
      </c>
      <c r="AW501" s="12" t="s">
        <v>33</v>
      </c>
      <c r="AX501" s="12" t="s">
        <v>77</v>
      </c>
      <c r="AY501" s="154" t="s">
        <v>149</v>
      </c>
    </row>
    <row r="502" spans="2:65" s="13" customFormat="1" ht="10.199999999999999">
      <c r="B502" s="159"/>
      <c r="D502" s="149" t="s">
        <v>163</v>
      </c>
      <c r="F502" s="161" t="s">
        <v>829</v>
      </c>
      <c r="H502" s="162">
        <v>2.9969999999999999</v>
      </c>
      <c r="I502" s="163"/>
      <c r="L502" s="159"/>
      <c r="M502" s="164"/>
      <c r="T502" s="165"/>
      <c r="AT502" s="160" t="s">
        <v>163</v>
      </c>
      <c r="AU502" s="160" t="s">
        <v>87</v>
      </c>
      <c r="AV502" s="13" t="s">
        <v>87</v>
      </c>
      <c r="AW502" s="13" t="s">
        <v>4</v>
      </c>
      <c r="AX502" s="13" t="s">
        <v>85</v>
      </c>
      <c r="AY502" s="160" t="s">
        <v>149</v>
      </c>
    </row>
    <row r="503" spans="2:65" s="1" customFormat="1" ht="16.5" customHeight="1">
      <c r="B503" s="32"/>
      <c r="C503" s="176" t="s">
        <v>830</v>
      </c>
      <c r="D503" s="176" t="s">
        <v>414</v>
      </c>
      <c r="E503" s="177" t="s">
        <v>831</v>
      </c>
      <c r="F503" s="178" t="s">
        <v>832</v>
      </c>
      <c r="G503" s="179" t="s">
        <v>261</v>
      </c>
      <c r="H503" s="180">
        <v>101.44499999999999</v>
      </c>
      <c r="I503" s="181"/>
      <c r="J503" s="182">
        <f>ROUND(I503*H503,2)</f>
        <v>0</v>
      </c>
      <c r="K503" s="178" t="s">
        <v>159</v>
      </c>
      <c r="L503" s="183"/>
      <c r="M503" s="184" t="s">
        <v>1</v>
      </c>
      <c r="N503" s="185" t="s">
        <v>42</v>
      </c>
      <c r="P503" s="145">
        <f>O503*H503</f>
        <v>0</v>
      </c>
      <c r="Q503" s="145">
        <v>0.14499999999999999</v>
      </c>
      <c r="R503" s="145">
        <f>Q503*H503</f>
        <v>14.709524999999998</v>
      </c>
      <c r="S503" s="145">
        <v>0</v>
      </c>
      <c r="T503" s="146">
        <f>S503*H503</f>
        <v>0</v>
      </c>
      <c r="AR503" s="147" t="s">
        <v>200</v>
      </c>
      <c r="AT503" s="147" t="s">
        <v>414</v>
      </c>
      <c r="AU503" s="147" t="s">
        <v>87</v>
      </c>
      <c r="AY503" s="17" t="s">
        <v>149</v>
      </c>
      <c r="BE503" s="148">
        <f>IF(N503="základní",J503,0)</f>
        <v>0</v>
      </c>
      <c r="BF503" s="148">
        <f>IF(N503="snížená",J503,0)</f>
        <v>0</v>
      </c>
      <c r="BG503" s="148">
        <f>IF(N503="zákl. přenesená",J503,0)</f>
        <v>0</v>
      </c>
      <c r="BH503" s="148">
        <f>IF(N503="sníž. přenesená",J503,0)</f>
        <v>0</v>
      </c>
      <c r="BI503" s="148">
        <f>IF(N503="nulová",J503,0)</f>
        <v>0</v>
      </c>
      <c r="BJ503" s="17" t="s">
        <v>85</v>
      </c>
      <c r="BK503" s="148">
        <f>ROUND(I503*H503,2)</f>
        <v>0</v>
      </c>
      <c r="BL503" s="17" t="s">
        <v>148</v>
      </c>
      <c r="BM503" s="147" t="s">
        <v>833</v>
      </c>
    </row>
    <row r="504" spans="2:65" s="1" customFormat="1" ht="10.199999999999999">
      <c r="B504" s="32"/>
      <c r="D504" s="149" t="s">
        <v>162</v>
      </c>
      <c r="F504" s="150" t="s">
        <v>832</v>
      </c>
      <c r="I504" s="151"/>
      <c r="L504" s="32"/>
      <c r="M504" s="152"/>
      <c r="T504" s="56"/>
      <c r="AT504" s="17" t="s">
        <v>162</v>
      </c>
      <c r="AU504" s="17" t="s">
        <v>87</v>
      </c>
    </row>
    <row r="505" spans="2:65" s="12" customFormat="1" ht="10.199999999999999">
      <c r="B505" s="153"/>
      <c r="D505" s="149" t="s">
        <v>163</v>
      </c>
      <c r="E505" s="154" t="s">
        <v>1</v>
      </c>
      <c r="F505" s="155" t="s">
        <v>834</v>
      </c>
      <c r="H505" s="154" t="s">
        <v>1</v>
      </c>
      <c r="I505" s="156"/>
      <c r="L505" s="153"/>
      <c r="M505" s="157"/>
      <c r="T505" s="158"/>
      <c r="AT505" s="154" t="s">
        <v>163</v>
      </c>
      <c r="AU505" s="154" t="s">
        <v>87</v>
      </c>
      <c r="AV505" s="12" t="s">
        <v>85</v>
      </c>
      <c r="AW505" s="12" t="s">
        <v>33</v>
      </c>
      <c r="AX505" s="12" t="s">
        <v>77</v>
      </c>
      <c r="AY505" s="154" t="s">
        <v>149</v>
      </c>
    </row>
    <row r="506" spans="2:65" s="13" customFormat="1" ht="10.199999999999999">
      <c r="B506" s="159"/>
      <c r="D506" s="149" t="s">
        <v>163</v>
      </c>
      <c r="E506" s="160" t="s">
        <v>1</v>
      </c>
      <c r="F506" s="161" t="s">
        <v>835</v>
      </c>
      <c r="H506" s="162">
        <v>101.4</v>
      </c>
      <c r="I506" s="163"/>
      <c r="L506" s="159"/>
      <c r="M506" s="164"/>
      <c r="T506" s="165"/>
      <c r="AT506" s="160" t="s">
        <v>163</v>
      </c>
      <c r="AU506" s="160" t="s">
        <v>87</v>
      </c>
      <c r="AV506" s="13" t="s">
        <v>87</v>
      </c>
      <c r="AW506" s="13" t="s">
        <v>33</v>
      </c>
      <c r="AX506" s="13" t="s">
        <v>77</v>
      </c>
      <c r="AY506" s="160" t="s">
        <v>149</v>
      </c>
    </row>
    <row r="507" spans="2:65" s="13" customFormat="1" ht="10.199999999999999">
      <c r="B507" s="159"/>
      <c r="D507" s="149" t="s">
        <v>163</v>
      </c>
      <c r="E507" s="160" t="s">
        <v>1</v>
      </c>
      <c r="F507" s="161" t="s">
        <v>836</v>
      </c>
      <c r="H507" s="162">
        <v>-2.91</v>
      </c>
      <c r="I507" s="163"/>
      <c r="L507" s="159"/>
      <c r="M507" s="164"/>
      <c r="T507" s="165"/>
      <c r="AT507" s="160" t="s">
        <v>163</v>
      </c>
      <c r="AU507" s="160" t="s">
        <v>87</v>
      </c>
      <c r="AV507" s="13" t="s">
        <v>87</v>
      </c>
      <c r="AW507" s="13" t="s">
        <v>33</v>
      </c>
      <c r="AX507" s="13" t="s">
        <v>77</v>
      </c>
      <c r="AY507" s="160" t="s">
        <v>149</v>
      </c>
    </row>
    <row r="508" spans="2:65" s="14" customFormat="1" ht="10.199999999999999">
      <c r="B508" s="169"/>
      <c r="D508" s="149" t="s">
        <v>163</v>
      </c>
      <c r="E508" s="170" t="s">
        <v>1</v>
      </c>
      <c r="F508" s="171" t="s">
        <v>271</v>
      </c>
      <c r="H508" s="172">
        <v>98.49</v>
      </c>
      <c r="I508" s="173"/>
      <c r="L508" s="169"/>
      <c r="M508" s="174"/>
      <c r="T508" s="175"/>
      <c r="AT508" s="170" t="s">
        <v>163</v>
      </c>
      <c r="AU508" s="170" t="s">
        <v>87</v>
      </c>
      <c r="AV508" s="14" t="s">
        <v>148</v>
      </c>
      <c r="AW508" s="14" t="s">
        <v>33</v>
      </c>
      <c r="AX508" s="14" t="s">
        <v>85</v>
      </c>
      <c r="AY508" s="170" t="s">
        <v>149</v>
      </c>
    </row>
    <row r="509" spans="2:65" s="13" customFormat="1" ht="10.199999999999999">
      <c r="B509" s="159"/>
      <c r="D509" s="149" t="s">
        <v>163</v>
      </c>
      <c r="F509" s="161" t="s">
        <v>837</v>
      </c>
      <c r="H509" s="162">
        <v>101.44499999999999</v>
      </c>
      <c r="I509" s="163"/>
      <c r="L509" s="159"/>
      <c r="M509" s="164"/>
      <c r="T509" s="165"/>
      <c r="AT509" s="160" t="s">
        <v>163</v>
      </c>
      <c r="AU509" s="160" t="s">
        <v>87</v>
      </c>
      <c r="AV509" s="13" t="s">
        <v>87</v>
      </c>
      <c r="AW509" s="13" t="s">
        <v>4</v>
      </c>
      <c r="AX509" s="13" t="s">
        <v>85</v>
      </c>
      <c r="AY509" s="160" t="s">
        <v>149</v>
      </c>
    </row>
    <row r="510" spans="2:65" s="1" customFormat="1" ht="16.5" customHeight="1">
      <c r="B510" s="32"/>
      <c r="C510" s="176" t="s">
        <v>838</v>
      </c>
      <c r="D510" s="176" t="s">
        <v>414</v>
      </c>
      <c r="E510" s="177" t="s">
        <v>839</v>
      </c>
      <c r="F510" s="178" t="s">
        <v>840</v>
      </c>
      <c r="G510" s="179" t="s">
        <v>395</v>
      </c>
      <c r="H510" s="180">
        <v>4.4619999999999997</v>
      </c>
      <c r="I510" s="181"/>
      <c r="J510" s="182">
        <f>ROUND(I510*H510,2)</f>
        <v>0</v>
      </c>
      <c r="K510" s="178" t="s">
        <v>159</v>
      </c>
      <c r="L510" s="183"/>
      <c r="M510" s="184" t="s">
        <v>1</v>
      </c>
      <c r="N510" s="185" t="s">
        <v>42</v>
      </c>
      <c r="P510" s="145">
        <f>O510*H510</f>
        <v>0</v>
      </c>
      <c r="Q510" s="145">
        <v>1</v>
      </c>
      <c r="R510" s="145">
        <f>Q510*H510</f>
        <v>4.4619999999999997</v>
      </c>
      <c r="S510" s="145">
        <v>0</v>
      </c>
      <c r="T510" s="146">
        <f>S510*H510</f>
        <v>0</v>
      </c>
      <c r="AR510" s="147" t="s">
        <v>200</v>
      </c>
      <c r="AT510" s="147" t="s">
        <v>414</v>
      </c>
      <c r="AU510" s="147" t="s">
        <v>87</v>
      </c>
      <c r="AY510" s="17" t="s">
        <v>149</v>
      </c>
      <c r="BE510" s="148">
        <f>IF(N510="základní",J510,0)</f>
        <v>0</v>
      </c>
      <c r="BF510" s="148">
        <f>IF(N510="snížená",J510,0)</f>
        <v>0</v>
      </c>
      <c r="BG510" s="148">
        <f>IF(N510="zákl. přenesená",J510,0)</f>
        <v>0</v>
      </c>
      <c r="BH510" s="148">
        <f>IF(N510="sníž. přenesená",J510,0)</f>
        <v>0</v>
      </c>
      <c r="BI510" s="148">
        <f>IF(N510="nulová",J510,0)</f>
        <v>0</v>
      </c>
      <c r="BJ510" s="17" t="s">
        <v>85</v>
      </c>
      <c r="BK510" s="148">
        <f>ROUND(I510*H510,2)</f>
        <v>0</v>
      </c>
      <c r="BL510" s="17" t="s">
        <v>148</v>
      </c>
      <c r="BM510" s="147" t="s">
        <v>841</v>
      </c>
    </row>
    <row r="511" spans="2:65" s="1" customFormat="1" ht="10.199999999999999">
      <c r="B511" s="32"/>
      <c r="D511" s="149" t="s">
        <v>162</v>
      </c>
      <c r="F511" s="150" t="s">
        <v>840</v>
      </c>
      <c r="I511" s="151"/>
      <c r="L511" s="32"/>
      <c r="M511" s="152"/>
      <c r="T511" s="56"/>
      <c r="AT511" s="17" t="s">
        <v>162</v>
      </c>
      <c r="AU511" s="17" t="s">
        <v>87</v>
      </c>
    </row>
    <row r="512" spans="2:65" s="12" customFormat="1" ht="10.199999999999999">
      <c r="B512" s="153"/>
      <c r="D512" s="149" t="s">
        <v>163</v>
      </c>
      <c r="E512" s="154" t="s">
        <v>1</v>
      </c>
      <c r="F512" s="155" t="s">
        <v>842</v>
      </c>
      <c r="H512" s="154" t="s">
        <v>1</v>
      </c>
      <c r="I512" s="156"/>
      <c r="L512" s="153"/>
      <c r="M512" s="157"/>
      <c r="T512" s="158"/>
      <c r="AT512" s="154" t="s">
        <v>163</v>
      </c>
      <c r="AU512" s="154" t="s">
        <v>87</v>
      </c>
      <c r="AV512" s="12" t="s">
        <v>85</v>
      </c>
      <c r="AW512" s="12" t="s">
        <v>33</v>
      </c>
      <c r="AX512" s="12" t="s">
        <v>77</v>
      </c>
      <c r="AY512" s="154" t="s">
        <v>149</v>
      </c>
    </row>
    <row r="513" spans="2:65" s="13" customFormat="1" ht="10.199999999999999">
      <c r="B513" s="159"/>
      <c r="D513" s="149" t="s">
        <v>163</v>
      </c>
      <c r="E513" s="160" t="s">
        <v>1</v>
      </c>
      <c r="F513" s="161" t="s">
        <v>843</v>
      </c>
      <c r="H513" s="162">
        <v>4.4619999999999997</v>
      </c>
      <c r="I513" s="163"/>
      <c r="L513" s="159"/>
      <c r="M513" s="164"/>
      <c r="T513" s="165"/>
      <c r="AT513" s="160" t="s">
        <v>163</v>
      </c>
      <c r="AU513" s="160" t="s">
        <v>87</v>
      </c>
      <c r="AV513" s="13" t="s">
        <v>87</v>
      </c>
      <c r="AW513" s="13" t="s">
        <v>33</v>
      </c>
      <c r="AX513" s="13" t="s">
        <v>85</v>
      </c>
      <c r="AY513" s="160" t="s">
        <v>149</v>
      </c>
    </row>
    <row r="514" spans="2:65" s="11" customFormat="1" ht="22.8" customHeight="1">
      <c r="B514" s="124"/>
      <c r="D514" s="125" t="s">
        <v>76</v>
      </c>
      <c r="E514" s="134" t="s">
        <v>200</v>
      </c>
      <c r="F514" s="134" t="s">
        <v>844</v>
      </c>
      <c r="I514" s="127"/>
      <c r="J514" s="135">
        <f>BK514</f>
        <v>0</v>
      </c>
      <c r="L514" s="124"/>
      <c r="M514" s="129"/>
      <c r="P514" s="130">
        <f>SUM(P515:P596)</f>
        <v>0</v>
      </c>
      <c r="R514" s="130">
        <f>SUM(R515:R596)</f>
        <v>15.820592000000001</v>
      </c>
      <c r="T514" s="131">
        <f>SUM(T515:T596)</f>
        <v>3.7800000000000002</v>
      </c>
      <c r="AR514" s="125" t="s">
        <v>85</v>
      </c>
      <c r="AT514" s="132" t="s">
        <v>76</v>
      </c>
      <c r="AU514" s="132" t="s">
        <v>85</v>
      </c>
      <c r="AY514" s="125" t="s">
        <v>149</v>
      </c>
      <c r="BK514" s="133">
        <f>SUM(BK515:BK596)</f>
        <v>0</v>
      </c>
    </row>
    <row r="515" spans="2:65" s="1" customFormat="1" ht="16.5" customHeight="1">
      <c r="B515" s="32"/>
      <c r="C515" s="136" t="s">
        <v>845</v>
      </c>
      <c r="D515" s="136" t="s">
        <v>155</v>
      </c>
      <c r="E515" s="137" t="s">
        <v>846</v>
      </c>
      <c r="F515" s="138" t="s">
        <v>847</v>
      </c>
      <c r="G515" s="139" t="s">
        <v>298</v>
      </c>
      <c r="H515" s="140">
        <v>4.2</v>
      </c>
      <c r="I515" s="141"/>
      <c r="J515" s="142">
        <f>ROUND(I515*H515,2)</f>
        <v>0</v>
      </c>
      <c r="K515" s="138" t="s">
        <v>159</v>
      </c>
      <c r="L515" s="32"/>
      <c r="M515" s="143" t="s">
        <v>1</v>
      </c>
      <c r="N515" s="144" t="s">
        <v>42</v>
      </c>
      <c r="P515" s="145">
        <f>O515*H515</f>
        <v>0</v>
      </c>
      <c r="Q515" s="145">
        <v>1.0000000000000001E-5</v>
      </c>
      <c r="R515" s="145">
        <f>Q515*H515</f>
        <v>4.2000000000000004E-5</v>
      </c>
      <c r="S515" s="145">
        <v>0</v>
      </c>
      <c r="T515" s="146">
        <f>S515*H515</f>
        <v>0</v>
      </c>
      <c r="AR515" s="147" t="s">
        <v>148</v>
      </c>
      <c r="AT515" s="147" t="s">
        <v>155</v>
      </c>
      <c r="AU515" s="147" t="s">
        <v>87</v>
      </c>
      <c r="AY515" s="17" t="s">
        <v>149</v>
      </c>
      <c r="BE515" s="148">
        <f>IF(N515="základní",J515,0)</f>
        <v>0</v>
      </c>
      <c r="BF515" s="148">
        <f>IF(N515="snížená",J515,0)</f>
        <v>0</v>
      </c>
      <c r="BG515" s="148">
        <f>IF(N515="zákl. přenesená",J515,0)</f>
        <v>0</v>
      </c>
      <c r="BH515" s="148">
        <f>IF(N515="sníž. přenesená",J515,0)</f>
        <v>0</v>
      </c>
      <c r="BI515" s="148">
        <f>IF(N515="nulová",J515,0)</f>
        <v>0</v>
      </c>
      <c r="BJ515" s="17" t="s">
        <v>85</v>
      </c>
      <c r="BK515" s="148">
        <f>ROUND(I515*H515,2)</f>
        <v>0</v>
      </c>
      <c r="BL515" s="17" t="s">
        <v>148</v>
      </c>
      <c r="BM515" s="147" t="s">
        <v>848</v>
      </c>
    </row>
    <row r="516" spans="2:65" s="1" customFormat="1" ht="10.199999999999999">
      <c r="B516" s="32"/>
      <c r="D516" s="149" t="s">
        <v>162</v>
      </c>
      <c r="F516" s="150" t="s">
        <v>849</v>
      </c>
      <c r="I516" s="151"/>
      <c r="L516" s="32"/>
      <c r="M516" s="152"/>
      <c r="T516" s="56"/>
      <c r="AT516" s="17" t="s">
        <v>162</v>
      </c>
      <c r="AU516" s="17" t="s">
        <v>87</v>
      </c>
    </row>
    <row r="517" spans="2:65" s="13" customFormat="1" ht="10.199999999999999">
      <c r="B517" s="159"/>
      <c r="D517" s="149" t="s">
        <v>163</v>
      </c>
      <c r="E517" s="160" t="s">
        <v>1</v>
      </c>
      <c r="F517" s="161" t="s">
        <v>850</v>
      </c>
      <c r="H517" s="162">
        <v>4.2</v>
      </c>
      <c r="I517" s="163"/>
      <c r="L517" s="159"/>
      <c r="M517" s="164"/>
      <c r="T517" s="165"/>
      <c r="AT517" s="160" t="s">
        <v>163</v>
      </c>
      <c r="AU517" s="160" t="s">
        <v>87</v>
      </c>
      <c r="AV517" s="13" t="s">
        <v>87</v>
      </c>
      <c r="AW517" s="13" t="s">
        <v>33</v>
      </c>
      <c r="AX517" s="13" t="s">
        <v>85</v>
      </c>
      <c r="AY517" s="160" t="s">
        <v>149</v>
      </c>
    </row>
    <row r="518" spans="2:65" s="1" customFormat="1" ht="16.5" customHeight="1">
      <c r="B518" s="32"/>
      <c r="C518" s="176" t="s">
        <v>851</v>
      </c>
      <c r="D518" s="176" t="s">
        <v>414</v>
      </c>
      <c r="E518" s="177" t="s">
        <v>852</v>
      </c>
      <c r="F518" s="178" t="s">
        <v>853</v>
      </c>
      <c r="G518" s="179" t="s">
        <v>298</v>
      </c>
      <c r="H518" s="180">
        <v>4.3259999999999996</v>
      </c>
      <c r="I518" s="181"/>
      <c r="J518" s="182">
        <f>ROUND(I518*H518,2)</f>
        <v>0</v>
      </c>
      <c r="K518" s="178" t="s">
        <v>159</v>
      </c>
      <c r="L518" s="183"/>
      <c r="M518" s="184" t="s">
        <v>1</v>
      </c>
      <c r="N518" s="185" t="s">
        <v>42</v>
      </c>
      <c r="P518" s="145">
        <f>O518*H518</f>
        <v>0</v>
      </c>
      <c r="Q518" s="145">
        <v>4.1999999999999997E-3</v>
      </c>
      <c r="R518" s="145">
        <f>Q518*H518</f>
        <v>1.8169199999999996E-2</v>
      </c>
      <c r="S518" s="145">
        <v>0</v>
      </c>
      <c r="T518" s="146">
        <f>S518*H518</f>
        <v>0</v>
      </c>
      <c r="AR518" s="147" t="s">
        <v>200</v>
      </c>
      <c r="AT518" s="147" t="s">
        <v>414</v>
      </c>
      <c r="AU518" s="147" t="s">
        <v>87</v>
      </c>
      <c r="AY518" s="17" t="s">
        <v>149</v>
      </c>
      <c r="BE518" s="148">
        <f>IF(N518="základní",J518,0)</f>
        <v>0</v>
      </c>
      <c r="BF518" s="148">
        <f>IF(N518="snížená",J518,0)</f>
        <v>0</v>
      </c>
      <c r="BG518" s="148">
        <f>IF(N518="zákl. přenesená",J518,0)</f>
        <v>0</v>
      </c>
      <c r="BH518" s="148">
        <f>IF(N518="sníž. přenesená",J518,0)</f>
        <v>0</v>
      </c>
      <c r="BI518" s="148">
        <f>IF(N518="nulová",J518,0)</f>
        <v>0</v>
      </c>
      <c r="BJ518" s="17" t="s">
        <v>85</v>
      </c>
      <c r="BK518" s="148">
        <f>ROUND(I518*H518,2)</f>
        <v>0</v>
      </c>
      <c r="BL518" s="17" t="s">
        <v>148</v>
      </c>
      <c r="BM518" s="147" t="s">
        <v>854</v>
      </c>
    </row>
    <row r="519" spans="2:65" s="1" customFormat="1" ht="10.199999999999999">
      <c r="B519" s="32"/>
      <c r="D519" s="149" t="s">
        <v>162</v>
      </c>
      <c r="F519" s="150" t="s">
        <v>853</v>
      </c>
      <c r="I519" s="151"/>
      <c r="L519" s="32"/>
      <c r="M519" s="152"/>
      <c r="T519" s="56"/>
      <c r="AT519" s="17" t="s">
        <v>162</v>
      </c>
      <c r="AU519" s="17" t="s">
        <v>87</v>
      </c>
    </row>
    <row r="520" spans="2:65" s="13" customFormat="1" ht="10.199999999999999">
      <c r="B520" s="159"/>
      <c r="D520" s="149" t="s">
        <v>163</v>
      </c>
      <c r="E520" s="160" t="s">
        <v>1</v>
      </c>
      <c r="F520" s="161" t="s">
        <v>855</v>
      </c>
      <c r="H520" s="162">
        <v>4.2</v>
      </c>
      <c r="I520" s="163"/>
      <c r="L520" s="159"/>
      <c r="M520" s="164"/>
      <c r="T520" s="165"/>
      <c r="AT520" s="160" t="s">
        <v>163</v>
      </c>
      <c r="AU520" s="160" t="s">
        <v>87</v>
      </c>
      <c r="AV520" s="13" t="s">
        <v>87</v>
      </c>
      <c r="AW520" s="13" t="s">
        <v>33</v>
      </c>
      <c r="AX520" s="13" t="s">
        <v>85</v>
      </c>
      <c r="AY520" s="160" t="s">
        <v>149</v>
      </c>
    </row>
    <row r="521" spans="2:65" s="13" customFormat="1" ht="10.199999999999999">
      <c r="B521" s="159"/>
      <c r="D521" s="149" t="s">
        <v>163</v>
      </c>
      <c r="F521" s="161" t="s">
        <v>856</v>
      </c>
      <c r="H521" s="162">
        <v>4.3259999999999996</v>
      </c>
      <c r="I521" s="163"/>
      <c r="L521" s="159"/>
      <c r="M521" s="164"/>
      <c r="T521" s="165"/>
      <c r="AT521" s="160" t="s">
        <v>163</v>
      </c>
      <c r="AU521" s="160" t="s">
        <v>87</v>
      </c>
      <c r="AV521" s="13" t="s">
        <v>87</v>
      </c>
      <c r="AW521" s="13" t="s">
        <v>4</v>
      </c>
      <c r="AX521" s="13" t="s">
        <v>85</v>
      </c>
      <c r="AY521" s="160" t="s">
        <v>149</v>
      </c>
    </row>
    <row r="522" spans="2:65" s="1" customFormat="1" ht="16.5" customHeight="1">
      <c r="B522" s="32"/>
      <c r="C522" s="136" t="s">
        <v>857</v>
      </c>
      <c r="D522" s="136" t="s">
        <v>155</v>
      </c>
      <c r="E522" s="137" t="s">
        <v>858</v>
      </c>
      <c r="F522" s="138" t="s">
        <v>859</v>
      </c>
      <c r="G522" s="139" t="s">
        <v>298</v>
      </c>
      <c r="H522" s="140">
        <v>37.299999999999997</v>
      </c>
      <c r="I522" s="141"/>
      <c r="J522" s="142">
        <f>ROUND(I522*H522,2)</f>
        <v>0</v>
      </c>
      <c r="K522" s="138" t="s">
        <v>159</v>
      </c>
      <c r="L522" s="32"/>
      <c r="M522" s="143" t="s">
        <v>1</v>
      </c>
      <c r="N522" s="144" t="s">
        <v>42</v>
      </c>
      <c r="P522" s="145">
        <f>O522*H522</f>
        <v>0</v>
      </c>
      <c r="Q522" s="145">
        <v>1.0000000000000001E-5</v>
      </c>
      <c r="R522" s="145">
        <f>Q522*H522</f>
        <v>3.7300000000000001E-4</v>
      </c>
      <c r="S522" s="145">
        <v>0</v>
      </c>
      <c r="T522" s="146">
        <f>S522*H522</f>
        <v>0</v>
      </c>
      <c r="AR522" s="147" t="s">
        <v>148</v>
      </c>
      <c r="AT522" s="147" t="s">
        <v>155</v>
      </c>
      <c r="AU522" s="147" t="s">
        <v>87</v>
      </c>
      <c r="AY522" s="17" t="s">
        <v>149</v>
      </c>
      <c r="BE522" s="148">
        <f>IF(N522="základní",J522,0)</f>
        <v>0</v>
      </c>
      <c r="BF522" s="148">
        <f>IF(N522="snížená",J522,0)</f>
        <v>0</v>
      </c>
      <c r="BG522" s="148">
        <f>IF(N522="zákl. přenesená",J522,0)</f>
        <v>0</v>
      </c>
      <c r="BH522" s="148">
        <f>IF(N522="sníž. přenesená",J522,0)</f>
        <v>0</v>
      </c>
      <c r="BI522" s="148">
        <f>IF(N522="nulová",J522,0)</f>
        <v>0</v>
      </c>
      <c r="BJ522" s="17" t="s">
        <v>85</v>
      </c>
      <c r="BK522" s="148">
        <f>ROUND(I522*H522,2)</f>
        <v>0</v>
      </c>
      <c r="BL522" s="17" t="s">
        <v>148</v>
      </c>
      <c r="BM522" s="147" t="s">
        <v>860</v>
      </c>
    </row>
    <row r="523" spans="2:65" s="1" customFormat="1" ht="10.199999999999999">
      <c r="B523" s="32"/>
      <c r="D523" s="149" t="s">
        <v>162</v>
      </c>
      <c r="F523" s="150" t="s">
        <v>861</v>
      </c>
      <c r="I523" s="151"/>
      <c r="L523" s="32"/>
      <c r="M523" s="152"/>
      <c r="T523" s="56"/>
      <c r="AT523" s="17" t="s">
        <v>162</v>
      </c>
      <c r="AU523" s="17" t="s">
        <v>87</v>
      </c>
    </row>
    <row r="524" spans="2:65" s="13" customFormat="1" ht="10.199999999999999">
      <c r="B524" s="159"/>
      <c r="D524" s="149" t="s">
        <v>163</v>
      </c>
      <c r="E524" s="160" t="s">
        <v>1</v>
      </c>
      <c r="F524" s="161" t="s">
        <v>862</v>
      </c>
      <c r="H524" s="162">
        <v>37.299999999999997</v>
      </c>
      <c r="I524" s="163"/>
      <c r="L524" s="159"/>
      <c r="M524" s="164"/>
      <c r="T524" s="165"/>
      <c r="AT524" s="160" t="s">
        <v>163</v>
      </c>
      <c r="AU524" s="160" t="s">
        <v>87</v>
      </c>
      <c r="AV524" s="13" t="s">
        <v>87</v>
      </c>
      <c r="AW524" s="13" t="s">
        <v>33</v>
      </c>
      <c r="AX524" s="13" t="s">
        <v>85</v>
      </c>
      <c r="AY524" s="160" t="s">
        <v>149</v>
      </c>
    </row>
    <row r="525" spans="2:65" s="1" customFormat="1" ht="16.5" customHeight="1">
      <c r="B525" s="32"/>
      <c r="C525" s="176" t="s">
        <v>863</v>
      </c>
      <c r="D525" s="176" t="s">
        <v>414</v>
      </c>
      <c r="E525" s="177" t="s">
        <v>864</v>
      </c>
      <c r="F525" s="178" t="s">
        <v>865</v>
      </c>
      <c r="G525" s="179" t="s">
        <v>298</v>
      </c>
      <c r="H525" s="180">
        <v>38.418999999999997</v>
      </c>
      <c r="I525" s="181"/>
      <c r="J525" s="182">
        <f>ROUND(I525*H525,2)</f>
        <v>0</v>
      </c>
      <c r="K525" s="178" t="s">
        <v>159</v>
      </c>
      <c r="L525" s="183"/>
      <c r="M525" s="184" t="s">
        <v>1</v>
      </c>
      <c r="N525" s="185" t="s">
        <v>42</v>
      </c>
      <c r="P525" s="145">
        <f>O525*H525</f>
        <v>0</v>
      </c>
      <c r="Q525" s="145">
        <v>6.1999999999999998E-3</v>
      </c>
      <c r="R525" s="145">
        <f>Q525*H525</f>
        <v>0.23819779999999996</v>
      </c>
      <c r="S525" s="145">
        <v>0</v>
      </c>
      <c r="T525" s="146">
        <f>S525*H525</f>
        <v>0</v>
      </c>
      <c r="AR525" s="147" t="s">
        <v>200</v>
      </c>
      <c r="AT525" s="147" t="s">
        <v>414</v>
      </c>
      <c r="AU525" s="147" t="s">
        <v>87</v>
      </c>
      <c r="AY525" s="17" t="s">
        <v>149</v>
      </c>
      <c r="BE525" s="148">
        <f>IF(N525="základní",J525,0)</f>
        <v>0</v>
      </c>
      <c r="BF525" s="148">
        <f>IF(N525="snížená",J525,0)</f>
        <v>0</v>
      </c>
      <c r="BG525" s="148">
        <f>IF(N525="zákl. přenesená",J525,0)</f>
        <v>0</v>
      </c>
      <c r="BH525" s="148">
        <f>IF(N525="sníž. přenesená",J525,0)</f>
        <v>0</v>
      </c>
      <c r="BI525" s="148">
        <f>IF(N525="nulová",J525,0)</f>
        <v>0</v>
      </c>
      <c r="BJ525" s="17" t="s">
        <v>85</v>
      </c>
      <c r="BK525" s="148">
        <f>ROUND(I525*H525,2)</f>
        <v>0</v>
      </c>
      <c r="BL525" s="17" t="s">
        <v>148</v>
      </c>
      <c r="BM525" s="147" t="s">
        <v>866</v>
      </c>
    </row>
    <row r="526" spans="2:65" s="1" customFormat="1" ht="10.199999999999999">
      <c r="B526" s="32"/>
      <c r="D526" s="149" t="s">
        <v>162</v>
      </c>
      <c r="F526" s="150" t="s">
        <v>865</v>
      </c>
      <c r="I526" s="151"/>
      <c r="L526" s="32"/>
      <c r="M526" s="152"/>
      <c r="T526" s="56"/>
      <c r="AT526" s="17" t="s">
        <v>162</v>
      </c>
      <c r="AU526" s="17" t="s">
        <v>87</v>
      </c>
    </row>
    <row r="527" spans="2:65" s="13" customFormat="1" ht="10.199999999999999">
      <c r="B527" s="159"/>
      <c r="D527" s="149" t="s">
        <v>163</v>
      </c>
      <c r="E527" s="160" t="s">
        <v>1</v>
      </c>
      <c r="F527" s="161" t="s">
        <v>867</v>
      </c>
      <c r="H527" s="162">
        <v>37.299999999999997</v>
      </c>
      <c r="I527" s="163"/>
      <c r="L527" s="159"/>
      <c r="M527" s="164"/>
      <c r="T527" s="165"/>
      <c r="AT527" s="160" t="s">
        <v>163</v>
      </c>
      <c r="AU527" s="160" t="s">
        <v>87</v>
      </c>
      <c r="AV527" s="13" t="s">
        <v>87</v>
      </c>
      <c r="AW527" s="13" t="s">
        <v>33</v>
      </c>
      <c r="AX527" s="13" t="s">
        <v>85</v>
      </c>
      <c r="AY527" s="160" t="s">
        <v>149</v>
      </c>
    </row>
    <row r="528" spans="2:65" s="13" customFormat="1" ht="10.199999999999999">
      <c r="B528" s="159"/>
      <c r="D528" s="149" t="s">
        <v>163</v>
      </c>
      <c r="F528" s="161" t="s">
        <v>868</v>
      </c>
      <c r="H528" s="162">
        <v>38.418999999999997</v>
      </c>
      <c r="I528" s="163"/>
      <c r="L528" s="159"/>
      <c r="M528" s="164"/>
      <c r="T528" s="165"/>
      <c r="AT528" s="160" t="s">
        <v>163</v>
      </c>
      <c r="AU528" s="160" t="s">
        <v>87</v>
      </c>
      <c r="AV528" s="13" t="s">
        <v>87</v>
      </c>
      <c r="AW528" s="13" t="s">
        <v>4</v>
      </c>
      <c r="AX528" s="13" t="s">
        <v>85</v>
      </c>
      <c r="AY528" s="160" t="s">
        <v>149</v>
      </c>
    </row>
    <row r="529" spans="2:65" s="1" customFormat="1" ht="21.75" customHeight="1">
      <c r="B529" s="32"/>
      <c r="C529" s="136" t="s">
        <v>869</v>
      </c>
      <c r="D529" s="136" t="s">
        <v>155</v>
      </c>
      <c r="E529" s="137" t="s">
        <v>870</v>
      </c>
      <c r="F529" s="138" t="s">
        <v>871</v>
      </c>
      <c r="G529" s="139" t="s">
        <v>505</v>
      </c>
      <c r="H529" s="140">
        <v>1</v>
      </c>
      <c r="I529" s="141"/>
      <c r="J529" s="142">
        <f>ROUND(I529*H529,2)</f>
        <v>0</v>
      </c>
      <c r="K529" s="138" t="s">
        <v>159</v>
      </c>
      <c r="L529" s="32"/>
      <c r="M529" s="143" t="s">
        <v>1</v>
      </c>
      <c r="N529" s="144" t="s">
        <v>42</v>
      </c>
      <c r="P529" s="145">
        <f>O529*H529</f>
        <v>0</v>
      </c>
      <c r="Q529" s="145">
        <v>0</v>
      </c>
      <c r="R529" s="145">
        <f>Q529*H529</f>
        <v>0</v>
      </c>
      <c r="S529" s="145">
        <v>0</v>
      </c>
      <c r="T529" s="146">
        <f>S529*H529</f>
        <v>0</v>
      </c>
      <c r="AR529" s="147" t="s">
        <v>148</v>
      </c>
      <c r="AT529" s="147" t="s">
        <v>155</v>
      </c>
      <c r="AU529" s="147" t="s">
        <v>87</v>
      </c>
      <c r="AY529" s="17" t="s">
        <v>149</v>
      </c>
      <c r="BE529" s="148">
        <f>IF(N529="základní",J529,0)</f>
        <v>0</v>
      </c>
      <c r="BF529" s="148">
        <f>IF(N529="snížená",J529,0)</f>
        <v>0</v>
      </c>
      <c r="BG529" s="148">
        <f>IF(N529="zákl. přenesená",J529,0)</f>
        <v>0</v>
      </c>
      <c r="BH529" s="148">
        <f>IF(N529="sníž. přenesená",J529,0)</f>
        <v>0</v>
      </c>
      <c r="BI529" s="148">
        <f>IF(N529="nulová",J529,0)</f>
        <v>0</v>
      </c>
      <c r="BJ529" s="17" t="s">
        <v>85</v>
      </c>
      <c r="BK529" s="148">
        <f>ROUND(I529*H529,2)</f>
        <v>0</v>
      </c>
      <c r="BL529" s="17" t="s">
        <v>148</v>
      </c>
      <c r="BM529" s="147" t="s">
        <v>872</v>
      </c>
    </row>
    <row r="530" spans="2:65" s="1" customFormat="1" ht="19.2">
      <c r="B530" s="32"/>
      <c r="D530" s="149" t="s">
        <v>162</v>
      </c>
      <c r="F530" s="150" t="s">
        <v>873</v>
      </c>
      <c r="I530" s="151"/>
      <c r="L530" s="32"/>
      <c r="M530" s="152"/>
      <c r="T530" s="56"/>
      <c r="AT530" s="17" t="s">
        <v>162</v>
      </c>
      <c r="AU530" s="17" t="s">
        <v>87</v>
      </c>
    </row>
    <row r="531" spans="2:65" s="12" customFormat="1" ht="10.199999999999999">
      <c r="B531" s="153"/>
      <c r="D531" s="149" t="s">
        <v>163</v>
      </c>
      <c r="E531" s="154" t="s">
        <v>1</v>
      </c>
      <c r="F531" s="155" t="s">
        <v>874</v>
      </c>
      <c r="H531" s="154" t="s">
        <v>1</v>
      </c>
      <c r="I531" s="156"/>
      <c r="L531" s="153"/>
      <c r="M531" s="157"/>
      <c r="T531" s="158"/>
      <c r="AT531" s="154" t="s">
        <v>163</v>
      </c>
      <c r="AU531" s="154" t="s">
        <v>87</v>
      </c>
      <c r="AV531" s="12" t="s">
        <v>85</v>
      </c>
      <c r="AW531" s="12" t="s">
        <v>33</v>
      </c>
      <c r="AX531" s="12" t="s">
        <v>77</v>
      </c>
      <c r="AY531" s="154" t="s">
        <v>149</v>
      </c>
    </row>
    <row r="532" spans="2:65" s="13" customFormat="1" ht="10.199999999999999">
      <c r="B532" s="159"/>
      <c r="D532" s="149" t="s">
        <v>163</v>
      </c>
      <c r="E532" s="160" t="s">
        <v>1</v>
      </c>
      <c r="F532" s="161" t="s">
        <v>875</v>
      </c>
      <c r="H532" s="162">
        <v>1</v>
      </c>
      <c r="I532" s="163"/>
      <c r="L532" s="159"/>
      <c r="M532" s="164"/>
      <c r="T532" s="165"/>
      <c r="AT532" s="160" t="s">
        <v>163</v>
      </c>
      <c r="AU532" s="160" t="s">
        <v>87</v>
      </c>
      <c r="AV532" s="13" t="s">
        <v>87</v>
      </c>
      <c r="AW532" s="13" t="s">
        <v>33</v>
      </c>
      <c r="AX532" s="13" t="s">
        <v>85</v>
      </c>
      <c r="AY532" s="160" t="s">
        <v>149</v>
      </c>
    </row>
    <row r="533" spans="2:65" s="12" customFormat="1" ht="10.199999999999999">
      <c r="B533" s="153"/>
      <c r="D533" s="149" t="s">
        <v>163</v>
      </c>
      <c r="E533" s="154" t="s">
        <v>1</v>
      </c>
      <c r="F533" s="155" t="s">
        <v>420</v>
      </c>
      <c r="H533" s="154" t="s">
        <v>1</v>
      </c>
      <c r="I533" s="156"/>
      <c r="L533" s="153"/>
      <c r="M533" s="157"/>
      <c r="T533" s="158"/>
      <c r="AT533" s="154" t="s">
        <v>163</v>
      </c>
      <c r="AU533" s="154" t="s">
        <v>87</v>
      </c>
      <c r="AV533" s="12" t="s">
        <v>85</v>
      </c>
      <c r="AW533" s="12" t="s">
        <v>33</v>
      </c>
      <c r="AX533" s="12" t="s">
        <v>77</v>
      </c>
      <c r="AY533" s="154" t="s">
        <v>149</v>
      </c>
    </row>
    <row r="534" spans="2:65" s="1" customFormat="1" ht="16.5" customHeight="1">
      <c r="B534" s="32"/>
      <c r="C534" s="176" t="s">
        <v>876</v>
      </c>
      <c r="D534" s="176" t="s">
        <v>414</v>
      </c>
      <c r="E534" s="177" t="s">
        <v>877</v>
      </c>
      <c r="F534" s="178" t="s">
        <v>878</v>
      </c>
      <c r="G534" s="179" t="s">
        <v>505</v>
      </c>
      <c r="H534" s="180">
        <v>1</v>
      </c>
      <c r="I534" s="181"/>
      <c r="J534" s="182">
        <f>ROUND(I534*H534,2)</f>
        <v>0</v>
      </c>
      <c r="K534" s="178" t="s">
        <v>159</v>
      </c>
      <c r="L534" s="183"/>
      <c r="M534" s="184" t="s">
        <v>1</v>
      </c>
      <c r="N534" s="185" t="s">
        <v>42</v>
      </c>
      <c r="P534" s="145">
        <f>O534*H534</f>
        <v>0</v>
      </c>
      <c r="Q534" s="145">
        <v>8.0000000000000004E-4</v>
      </c>
      <c r="R534" s="145">
        <f>Q534*H534</f>
        <v>8.0000000000000004E-4</v>
      </c>
      <c r="S534" s="145">
        <v>0</v>
      </c>
      <c r="T534" s="146">
        <f>S534*H534</f>
        <v>0</v>
      </c>
      <c r="AR534" s="147" t="s">
        <v>200</v>
      </c>
      <c r="AT534" s="147" t="s">
        <v>414</v>
      </c>
      <c r="AU534" s="147" t="s">
        <v>87</v>
      </c>
      <c r="AY534" s="17" t="s">
        <v>149</v>
      </c>
      <c r="BE534" s="148">
        <f>IF(N534="základní",J534,0)</f>
        <v>0</v>
      </c>
      <c r="BF534" s="148">
        <f>IF(N534="snížená",J534,0)</f>
        <v>0</v>
      </c>
      <c r="BG534" s="148">
        <f>IF(N534="zákl. přenesená",J534,0)</f>
        <v>0</v>
      </c>
      <c r="BH534" s="148">
        <f>IF(N534="sníž. přenesená",J534,0)</f>
        <v>0</v>
      </c>
      <c r="BI534" s="148">
        <f>IF(N534="nulová",J534,0)</f>
        <v>0</v>
      </c>
      <c r="BJ534" s="17" t="s">
        <v>85</v>
      </c>
      <c r="BK534" s="148">
        <f>ROUND(I534*H534,2)</f>
        <v>0</v>
      </c>
      <c r="BL534" s="17" t="s">
        <v>148</v>
      </c>
      <c r="BM534" s="147" t="s">
        <v>879</v>
      </c>
    </row>
    <row r="535" spans="2:65" s="1" customFormat="1" ht="10.199999999999999">
      <c r="B535" s="32"/>
      <c r="D535" s="149" t="s">
        <v>162</v>
      </c>
      <c r="F535" s="150" t="s">
        <v>878</v>
      </c>
      <c r="I535" s="151"/>
      <c r="L535" s="32"/>
      <c r="M535" s="152"/>
      <c r="T535" s="56"/>
      <c r="AT535" s="17" t="s">
        <v>162</v>
      </c>
      <c r="AU535" s="17" t="s">
        <v>87</v>
      </c>
    </row>
    <row r="536" spans="2:65" s="13" customFormat="1" ht="10.199999999999999">
      <c r="B536" s="159"/>
      <c r="D536" s="149" t="s">
        <v>163</v>
      </c>
      <c r="E536" s="160" t="s">
        <v>1</v>
      </c>
      <c r="F536" s="161" t="s">
        <v>880</v>
      </c>
      <c r="H536" s="162">
        <v>1</v>
      </c>
      <c r="I536" s="163"/>
      <c r="L536" s="159"/>
      <c r="M536" s="164"/>
      <c r="T536" s="165"/>
      <c r="AT536" s="160" t="s">
        <v>163</v>
      </c>
      <c r="AU536" s="160" t="s">
        <v>87</v>
      </c>
      <c r="AV536" s="13" t="s">
        <v>87</v>
      </c>
      <c r="AW536" s="13" t="s">
        <v>33</v>
      </c>
      <c r="AX536" s="13" t="s">
        <v>85</v>
      </c>
      <c r="AY536" s="160" t="s">
        <v>149</v>
      </c>
    </row>
    <row r="537" spans="2:65" s="1" customFormat="1" ht="21.75" customHeight="1">
      <c r="B537" s="32"/>
      <c r="C537" s="136" t="s">
        <v>881</v>
      </c>
      <c r="D537" s="136" t="s">
        <v>155</v>
      </c>
      <c r="E537" s="137" t="s">
        <v>882</v>
      </c>
      <c r="F537" s="138" t="s">
        <v>883</v>
      </c>
      <c r="G537" s="139" t="s">
        <v>505</v>
      </c>
      <c r="H537" s="140">
        <v>7</v>
      </c>
      <c r="I537" s="141"/>
      <c r="J537" s="142">
        <f>ROUND(I537*H537,2)</f>
        <v>0</v>
      </c>
      <c r="K537" s="138" t="s">
        <v>159</v>
      </c>
      <c r="L537" s="32"/>
      <c r="M537" s="143" t="s">
        <v>1</v>
      </c>
      <c r="N537" s="144" t="s">
        <v>42</v>
      </c>
      <c r="P537" s="145">
        <f>O537*H537</f>
        <v>0</v>
      </c>
      <c r="Q537" s="145">
        <v>0</v>
      </c>
      <c r="R537" s="145">
        <f>Q537*H537</f>
        <v>0</v>
      </c>
      <c r="S537" s="145">
        <v>0</v>
      </c>
      <c r="T537" s="146">
        <f>S537*H537</f>
        <v>0</v>
      </c>
      <c r="AR537" s="147" t="s">
        <v>148</v>
      </c>
      <c r="AT537" s="147" t="s">
        <v>155</v>
      </c>
      <c r="AU537" s="147" t="s">
        <v>87</v>
      </c>
      <c r="AY537" s="17" t="s">
        <v>149</v>
      </c>
      <c r="BE537" s="148">
        <f>IF(N537="základní",J537,0)</f>
        <v>0</v>
      </c>
      <c r="BF537" s="148">
        <f>IF(N537="snížená",J537,0)</f>
        <v>0</v>
      </c>
      <c r="BG537" s="148">
        <f>IF(N537="zákl. přenesená",J537,0)</f>
        <v>0</v>
      </c>
      <c r="BH537" s="148">
        <f>IF(N537="sníž. přenesená",J537,0)</f>
        <v>0</v>
      </c>
      <c r="BI537" s="148">
        <f>IF(N537="nulová",J537,0)</f>
        <v>0</v>
      </c>
      <c r="BJ537" s="17" t="s">
        <v>85</v>
      </c>
      <c r="BK537" s="148">
        <f>ROUND(I537*H537,2)</f>
        <v>0</v>
      </c>
      <c r="BL537" s="17" t="s">
        <v>148</v>
      </c>
      <c r="BM537" s="147" t="s">
        <v>884</v>
      </c>
    </row>
    <row r="538" spans="2:65" s="1" customFormat="1" ht="19.2">
      <c r="B538" s="32"/>
      <c r="D538" s="149" t="s">
        <v>162</v>
      </c>
      <c r="F538" s="150" t="s">
        <v>885</v>
      </c>
      <c r="I538" s="151"/>
      <c r="L538" s="32"/>
      <c r="M538" s="152"/>
      <c r="T538" s="56"/>
      <c r="AT538" s="17" t="s">
        <v>162</v>
      </c>
      <c r="AU538" s="17" t="s">
        <v>87</v>
      </c>
    </row>
    <row r="539" spans="2:65" s="12" customFormat="1" ht="10.199999999999999">
      <c r="B539" s="153"/>
      <c r="D539" s="149" t="s">
        <v>163</v>
      </c>
      <c r="E539" s="154" t="s">
        <v>1</v>
      </c>
      <c r="F539" s="155" t="s">
        <v>886</v>
      </c>
      <c r="H539" s="154" t="s">
        <v>1</v>
      </c>
      <c r="I539" s="156"/>
      <c r="L539" s="153"/>
      <c r="M539" s="157"/>
      <c r="T539" s="158"/>
      <c r="AT539" s="154" t="s">
        <v>163</v>
      </c>
      <c r="AU539" s="154" t="s">
        <v>87</v>
      </c>
      <c r="AV539" s="12" t="s">
        <v>85</v>
      </c>
      <c r="AW539" s="12" t="s">
        <v>33</v>
      </c>
      <c r="AX539" s="12" t="s">
        <v>77</v>
      </c>
      <c r="AY539" s="154" t="s">
        <v>149</v>
      </c>
    </row>
    <row r="540" spans="2:65" s="13" customFormat="1" ht="10.199999999999999">
      <c r="B540" s="159"/>
      <c r="D540" s="149" t="s">
        <v>163</v>
      </c>
      <c r="E540" s="160" t="s">
        <v>1</v>
      </c>
      <c r="F540" s="161" t="s">
        <v>887</v>
      </c>
      <c r="H540" s="162">
        <v>7</v>
      </c>
      <c r="I540" s="163"/>
      <c r="L540" s="159"/>
      <c r="M540" s="164"/>
      <c r="T540" s="165"/>
      <c r="AT540" s="160" t="s">
        <v>163</v>
      </c>
      <c r="AU540" s="160" t="s">
        <v>87</v>
      </c>
      <c r="AV540" s="13" t="s">
        <v>87</v>
      </c>
      <c r="AW540" s="13" t="s">
        <v>33</v>
      </c>
      <c r="AX540" s="13" t="s">
        <v>85</v>
      </c>
      <c r="AY540" s="160" t="s">
        <v>149</v>
      </c>
    </row>
    <row r="541" spans="2:65" s="12" customFormat="1" ht="10.199999999999999">
      <c r="B541" s="153"/>
      <c r="D541" s="149" t="s">
        <v>163</v>
      </c>
      <c r="E541" s="154" t="s">
        <v>1</v>
      </c>
      <c r="F541" s="155" t="s">
        <v>420</v>
      </c>
      <c r="H541" s="154" t="s">
        <v>1</v>
      </c>
      <c r="I541" s="156"/>
      <c r="L541" s="153"/>
      <c r="M541" s="157"/>
      <c r="T541" s="158"/>
      <c r="AT541" s="154" t="s">
        <v>163</v>
      </c>
      <c r="AU541" s="154" t="s">
        <v>87</v>
      </c>
      <c r="AV541" s="12" t="s">
        <v>85</v>
      </c>
      <c r="AW541" s="12" t="s">
        <v>33</v>
      </c>
      <c r="AX541" s="12" t="s">
        <v>77</v>
      </c>
      <c r="AY541" s="154" t="s">
        <v>149</v>
      </c>
    </row>
    <row r="542" spans="2:65" s="1" customFormat="1" ht="16.5" customHeight="1">
      <c r="B542" s="32"/>
      <c r="C542" s="176" t="s">
        <v>888</v>
      </c>
      <c r="D542" s="176" t="s">
        <v>414</v>
      </c>
      <c r="E542" s="177" t="s">
        <v>889</v>
      </c>
      <c r="F542" s="178" t="s">
        <v>890</v>
      </c>
      <c r="G542" s="179" t="s">
        <v>505</v>
      </c>
      <c r="H542" s="180">
        <v>7</v>
      </c>
      <c r="I542" s="181"/>
      <c r="J542" s="182">
        <f>ROUND(I542*H542,2)</f>
        <v>0</v>
      </c>
      <c r="K542" s="178" t="s">
        <v>159</v>
      </c>
      <c r="L542" s="183"/>
      <c r="M542" s="184" t="s">
        <v>1</v>
      </c>
      <c r="N542" s="185" t="s">
        <v>42</v>
      </c>
      <c r="P542" s="145">
        <f>O542*H542</f>
        <v>0</v>
      </c>
      <c r="Q542" s="145">
        <v>1.5E-3</v>
      </c>
      <c r="R542" s="145">
        <f>Q542*H542</f>
        <v>1.0500000000000001E-2</v>
      </c>
      <c r="S542" s="145">
        <v>0</v>
      </c>
      <c r="T542" s="146">
        <f>S542*H542</f>
        <v>0</v>
      </c>
      <c r="AR542" s="147" t="s">
        <v>200</v>
      </c>
      <c r="AT542" s="147" t="s">
        <v>414</v>
      </c>
      <c r="AU542" s="147" t="s">
        <v>87</v>
      </c>
      <c r="AY542" s="17" t="s">
        <v>149</v>
      </c>
      <c r="BE542" s="148">
        <f>IF(N542="základní",J542,0)</f>
        <v>0</v>
      </c>
      <c r="BF542" s="148">
        <f>IF(N542="snížená",J542,0)</f>
        <v>0</v>
      </c>
      <c r="BG542" s="148">
        <f>IF(N542="zákl. přenesená",J542,0)</f>
        <v>0</v>
      </c>
      <c r="BH542" s="148">
        <f>IF(N542="sníž. přenesená",J542,0)</f>
        <v>0</v>
      </c>
      <c r="BI542" s="148">
        <f>IF(N542="nulová",J542,0)</f>
        <v>0</v>
      </c>
      <c r="BJ542" s="17" t="s">
        <v>85</v>
      </c>
      <c r="BK542" s="148">
        <f>ROUND(I542*H542,2)</f>
        <v>0</v>
      </c>
      <c r="BL542" s="17" t="s">
        <v>148</v>
      </c>
      <c r="BM542" s="147" t="s">
        <v>891</v>
      </c>
    </row>
    <row r="543" spans="2:65" s="1" customFormat="1" ht="10.199999999999999">
      <c r="B543" s="32"/>
      <c r="D543" s="149" t="s">
        <v>162</v>
      </c>
      <c r="F543" s="150" t="s">
        <v>890</v>
      </c>
      <c r="I543" s="151"/>
      <c r="L543" s="32"/>
      <c r="M543" s="152"/>
      <c r="T543" s="56"/>
      <c r="AT543" s="17" t="s">
        <v>162</v>
      </c>
      <c r="AU543" s="17" t="s">
        <v>87</v>
      </c>
    </row>
    <row r="544" spans="2:65" s="13" customFormat="1" ht="10.199999999999999">
      <c r="B544" s="159"/>
      <c r="D544" s="149" t="s">
        <v>163</v>
      </c>
      <c r="E544" s="160" t="s">
        <v>1</v>
      </c>
      <c r="F544" s="161" t="s">
        <v>892</v>
      </c>
      <c r="H544" s="162">
        <v>7</v>
      </c>
      <c r="I544" s="163"/>
      <c r="L544" s="159"/>
      <c r="M544" s="164"/>
      <c r="T544" s="165"/>
      <c r="AT544" s="160" t="s">
        <v>163</v>
      </c>
      <c r="AU544" s="160" t="s">
        <v>87</v>
      </c>
      <c r="AV544" s="13" t="s">
        <v>87</v>
      </c>
      <c r="AW544" s="13" t="s">
        <v>33</v>
      </c>
      <c r="AX544" s="13" t="s">
        <v>85</v>
      </c>
      <c r="AY544" s="160" t="s">
        <v>149</v>
      </c>
    </row>
    <row r="545" spans="2:65" s="1" customFormat="1" ht="16.5" customHeight="1">
      <c r="B545" s="32"/>
      <c r="C545" s="136" t="s">
        <v>893</v>
      </c>
      <c r="D545" s="136" t="s">
        <v>155</v>
      </c>
      <c r="E545" s="137" t="s">
        <v>894</v>
      </c>
      <c r="F545" s="138" t="s">
        <v>895</v>
      </c>
      <c r="G545" s="139" t="s">
        <v>505</v>
      </c>
      <c r="H545" s="140">
        <v>3</v>
      </c>
      <c r="I545" s="141"/>
      <c r="J545" s="142">
        <f>ROUND(I545*H545,2)</f>
        <v>0</v>
      </c>
      <c r="K545" s="138" t="s">
        <v>159</v>
      </c>
      <c r="L545" s="32"/>
      <c r="M545" s="143" t="s">
        <v>1</v>
      </c>
      <c r="N545" s="144" t="s">
        <v>42</v>
      </c>
      <c r="P545" s="145">
        <f>O545*H545</f>
        <v>0</v>
      </c>
      <c r="Q545" s="145">
        <v>1.29291</v>
      </c>
      <c r="R545" s="145">
        <f>Q545*H545</f>
        <v>3.87873</v>
      </c>
      <c r="S545" s="145">
        <v>0</v>
      </c>
      <c r="T545" s="146">
        <f>S545*H545</f>
        <v>0</v>
      </c>
      <c r="AR545" s="147" t="s">
        <v>148</v>
      </c>
      <c r="AT545" s="147" t="s">
        <v>155</v>
      </c>
      <c r="AU545" s="147" t="s">
        <v>87</v>
      </c>
      <c r="AY545" s="17" t="s">
        <v>149</v>
      </c>
      <c r="BE545" s="148">
        <f>IF(N545="základní",J545,0)</f>
        <v>0</v>
      </c>
      <c r="BF545" s="148">
        <f>IF(N545="snížená",J545,0)</f>
        <v>0</v>
      </c>
      <c r="BG545" s="148">
        <f>IF(N545="zákl. přenesená",J545,0)</f>
        <v>0</v>
      </c>
      <c r="BH545" s="148">
        <f>IF(N545="sníž. přenesená",J545,0)</f>
        <v>0</v>
      </c>
      <c r="BI545" s="148">
        <f>IF(N545="nulová",J545,0)</f>
        <v>0</v>
      </c>
      <c r="BJ545" s="17" t="s">
        <v>85</v>
      </c>
      <c r="BK545" s="148">
        <f>ROUND(I545*H545,2)</f>
        <v>0</v>
      </c>
      <c r="BL545" s="17" t="s">
        <v>148</v>
      </c>
      <c r="BM545" s="147" t="s">
        <v>896</v>
      </c>
    </row>
    <row r="546" spans="2:65" s="1" customFormat="1" ht="10.199999999999999">
      <c r="B546" s="32"/>
      <c r="D546" s="149" t="s">
        <v>162</v>
      </c>
      <c r="F546" s="150" t="s">
        <v>895</v>
      </c>
      <c r="I546" s="151"/>
      <c r="L546" s="32"/>
      <c r="M546" s="152"/>
      <c r="T546" s="56"/>
      <c r="AT546" s="17" t="s">
        <v>162</v>
      </c>
      <c r="AU546" s="17" t="s">
        <v>87</v>
      </c>
    </row>
    <row r="547" spans="2:65" s="13" customFormat="1" ht="10.199999999999999">
      <c r="B547" s="159"/>
      <c r="D547" s="149" t="s">
        <v>163</v>
      </c>
      <c r="E547" s="160" t="s">
        <v>1</v>
      </c>
      <c r="F547" s="161" t="s">
        <v>897</v>
      </c>
      <c r="H547" s="162">
        <v>3</v>
      </c>
      <c r="I547" s="163"/>
      <c r="L547" s="159"/>
      <c r="M547" s="164"/>
      <c r="T547" s="165"/>
      <c r="AT547" s="160" t="s">
        <v>163</v>
      </c>
      <c r="AU547" s="160" t="s">
        <v>87</v>
      </c>
      <c r="AV547" s="13" t="s">
        <v>87</v>
      </c>
      <c r="AW547" s="13" t="s">
        <v>33</v>
      </c>
      <c r="AX547" s="13" t="s">
        <v>85</v>
      </c>
      <c r="AY547" s="160" t="s">
        <v>149</v>
      </c>
    </row>
    <row r="548" spans="2:65" s="1" customFormat="1" ht="16.5" customHeight="1">
      <c r="B548" s="32"/>
      <c r="C548" s="136" t="s">
        <v>898</v>
      </c>
      <c r="D548" s="136" t="s">
        <v>155</v>
      </c>
      <c r="E548" s="137" t="s">
        <v>899</v>
      </c>
      <c r="F548" s="138" t="s">
        <v>900</v>
      </c>
      <c r="G548" s="139" t="s">
        <v>505</v>
      </c>
      <c r="H548" s="140">
        <v>7</v>
      </c>
      <c r="I548" s="141"/>
      <c r="J548" s="142">
        <f>ROUND(I548*H548,2)</f>
        <v>0</v>
      </c>
      <c r="K548" s="138" t="s">
        <v>159</v>
      </c>
      <c r="L548" s="32"/>
      <c r="M548" s="143" t="s">
        <v>1</v>
      </c>
      <c r="N548" s="144" t="s">
        <v>42</v>
      </c>
      <c r="P548" s="145">
        <f>O548*H548</f>
        <v>0</v>
      </c>
      <c r="Q548" s="145">
        <v>0.12526000000000001</v>
      </c>
      <c r="R548" s="145">
        <f>Q548*H548</f>
        <v>0.87682000000000004</v>
      </c>
      <c r="S548" s="145">
        <v>0</v>
      </c>
      <c r="T548" s="146">
        <f>S548*H548</f>
        <v>0</v>
      </c>
      <c r="AR548" s="147" t="s">
        <v>148</v>
      </c>
      <c r="AT548" s="147" t="s">
        <v>155</v>
      </c>
      <c r="AU548" s="147" t="s">
        <v>87</v>
      </c>
      <c r="AY548" s="17" t="s">
        <v>149</v>
      </c>
      <c r="BE548" s="148">
        <f>IF(N548="základní",J548,0)</f>
        <v>0</v>
      </c>
      <c r="BF548" s="148">
        <f>IF(N548="snížená",J548,0)</f>
        <v>0</v>
      </c>
      <c r="BG548" s="148">
        <f>IF(N548="zákl. přenesená",J548,0)</f>
        <v>0</v>
      </c>
      <c r="BH548" s="148">
        <f>IF(N548="sníž. přenesená",J548,0)</f>
        <v>0</v>
      </c>
      <c r="BI548" s="148">
        <f>IF(N548="nulová",J548,0)</f>
        <v>0</v>
      </c>
      <c r="BJ548" s="17" t="s">
        <v>85</v>
      </c>
      <c r="BK548" s="148">
        <f>ROUND(I548*H548,2)</f>
        <v>0</v>
      </c>
      <c r="BL548" s="17" t="s">
        <v>148</v>
      </c>
      <c r="BM548" s="147" t="s">
        <v>901</v>
      </c>
    </row>
    <row r="549" spans="2:65" s="1" customFormat="1" ht="10.199999999999999">
      <c r="B549" s="32"/>
      <c r="D549" s="149" t="s">
        <v>162</v>
      </c>
      <c r="F549" s="150" t="s">
        <v>902</v>
      </c>
      <c r="I549" s="151"/>
      <c r="L549" s="32"/>
      <c r="M549" s="152"/>
      <c r="T549" s="56"/>
      <c r="AT549" s="17" t="s">
        <v>162</v>
      </c>
      <c r="AU549" s="17" t="s">
        <v>87</v>
      </c>
    </row>
    <row r="550" spans="2:65" s="13" customFormat="1" ht="10.199999999999999">
      <c r="B550" s="159"/>
      <c r="D550" s="149" t="s">
        <v>163</v>
      </c>
      <c r="E550" s="160" t="s">
        <v>1</v>
      </c>
      <c r="F550" s="161" t="s">
        <v>903</v>
      </c>
      <c r="H550" s="162">
        <v>7</v>
      </c>
      <c r="I550" s="163"/>
      <c r="L550" s="159"/>
      <c r="M550" s="164"/>
      <c r="T550" s="165"/>
      <c r="AT550" s="160" t="s">
        <v>163</v>
      </c>
      <c r="AU550" s="160" t="s">
        <v>87</v>
      </c>
      <c r="AV550" s="13" t="s">
        <v>87</v>
      </c>
      <c r="AW550" s="13" t="s">
        <v>33</v>
      </c>
      <c r="AX550" s="13" t="s">
        <v>85</v>
      </c>
      <c r="AY550" s="160" t="s">
        <v>149</v>
      </c>
    </row>
    <row r="551" spans="2:65" s="1" customFormat="1" ht="16.5" customHeight="1">
      <c r="B551" s="32"/>
      <c r="C551" s="176" t="s">
        <v>904</v>
      </c>
      <c r="D551" s="176" t="s">
        <v>414</v>
      </c>
      <c r="E551" s="177" t="s">
        <v>905</v>
      </c>
      <c r="F551" s="178" t="s">
        <v>906</v>
      </c>
      <c r="G551" s="179" t="s">
        <v>505</v>
      </c>
      <c r="H551" s="180">
        <v>7</v>
      </c>
      <c r="I551" s="181"/>
      <c r="J551" s="182">
        <f>ROUND(I551*H551,2)</f>
        <v>0</v>
      </c>
      <c r="K551" s="178" t="s">
        <v>159</v>
      </c>
      <c r="L551" s="183"/>
      <c r="M551" s="184" t="s">
        <v>1</v>
      </c>
      <c r="N551" s="185" t="s">
        <v>42</v>
      </c>
      <c r="P551" s="145">
        <f>O551*H551</f>
        <v>0</v>
      </c>
      <c r="Q551" s="145">
        <v>0.17499999999999999</v>
      </c>
      <c r="R551" s="145">
        <f>Q551*H551</f>
        <v>1.2249999999999999</v>
      </c>
      <c r="S551" s="145">
        <v>0</v>
      </c>
      <c r="T551" s="146">
        <f>S551*H551</f>
        <v>0</v>
      </c>
      <c r="AR551" s="147" t="s">
        <v>200</v>
      </c>
      <c r="AT551" s="147" t="s">
        <v>414</v>
      </c>
      <c r="AU551" s="147" t="s">
        <v>87</v>
      </c>
      <c r="AY551" s="17" t="s">
        <v>149</v>
      </c>
      <c r="BE551" s="148">
        <f>IF(N551="základní",J551,0)</f>
        <v>0</v>
      </c>
      <c r="BF551" s="148">
        <f>IF(N551="snížená",J551,0)</f>
        <v>0</v>
      </c>
      <c r="BG551" s="148">
        <f>IF(N551="zákl. přenesená",J551,0)</f>
        <v>0</v>
      </c>
      <c r="BH551" s="148">
        <f>IF(N551="sníž. přenesená",J551,0)</f>
        <v>0</v>
      </c>
      <c r="BI551" s="148">
        <f>IF(N551="nulová",J551,0)</f>
        <v>0</v>
      </c>
      <c r="BJ551" s="17" t="s">
        <v>85</v>
      </c>
      <c r="BK551" s="148">
        <f>ROUND(I551*H551,2)</f>
        <v>0</v>
      </c>
      <c r="BL551" s="17" t="s">
        <v>148</v>
      </c>
      <c r="BM551" s="147" t="s">
        <v>907</v>
      </c>
    </row>
    <row r="552" spans="2:65" s="1" customFormat="1" ht="10.199999999999999">
      <c r="B552" s="32"/>
      <c r="D552" s="149" t="s">
        <v>162</v>
      </c>
      <c r="F552" s="150" t="s">
        <v>906</v>
      </c>
      <c r="I552" s="151"/>
      <c r="L552" s="32"/>
      <c r="M552" s="152"/>
      <c r="T552" s="56"/>
      <c r="AT552" s="17" t="s">
        <v>162</v>
      </c>
      <c r="AU552" s="17" t="s">
        <v>87</v>
      </c>
    </row>
    <row r="553" spans="2:65" s="13" customFormat="1" ht="10.199999999999999">
      <c r="B553" s="159"/>
      <c r="D553" s="149" t="s">
        <v>163</v>
      </c>
      <c r="E553" s="160" t="s">
        <v>1</v>
      </c>
      <c r="F553" s="161" t="s">
        <v>647</v>
      </c>
      <c r="H553" s="162">
        <v>7</v>
      </c>
      <c r="I553" s="163"/>
      <c r="L553" s="159"/>
      <c r="M553" s="164"/>
      <c r="T553" s="165"/>
      <c r="AT553" s="160" t="s">
        <v>163</v>
      </c>
      <c r="AU553" s="160" t="s">
        <v>87</v>
      </c>
      <c r="AV553" s="13" t="s">
        <v>87</v>
      </c>
      <c r="AW553" s="13" t="s">
        <v>33</v>
      </c>
      <c r="AX553" s="13" t="s">
        <v>85</v>
      </c>
      <c r="AY553" s="160" t="s">
        <v>149</v>
      </c>
    </row>
    <row r="554" spans="2:65" s="1" customFormat="1" ht="16.5" customHeight="1">
      <c r="B554" s="32"/>
      <c r="C554" s="136" t="s">
        <v>88</v>
      </c>
      <c r="D554" s="136" t="s">
        <v>155</v>
      </c>
      <c r="E554" s="137" t="s">
        <v>908</v>
      </c>
      <c r="F554" s="138" t="s">
        <v>909</v>
      </c>
      <c r="G554" s="139" t="s">
        <v>505</v>
      </c>
      <c r="H554" s="140">
        <v>7</v>
      </c>
      <c r="I554" s="141"/>
      <c r="J554" s="142">
        <f>ROUND(I554*H554,2)</f>
        <v>0</v>
      </c>
      <c r="K554" s="138" t="s">
        <v>159</v>
      </c>
      <c r="L554" s="32"/>
      <c r="M554" s="143" t="s">
        <v>1</v>
      </c>
      <c r="N554" s="144" t="s">
        <v>42</v>
      </c>
      <c r="P554" s="145">
        <f>O554*H554</f>
        <v>0</v>
      </c>
      <c r="Q554" s="145">
        <v>3.0759999999999999E-2</v>
      </c>
      <c r="R554" s="145">
        <f>Q554*H554</f>
        <v>0.21531999999999998</v>
      </c>
      <c r="S554" s="145">
        <v>0</v>
      </c>
      <c r="T554" s="146">
        <f>S554*H554</f>
        <v>0</v>
      </c>
      <c r="AR554" s="147" t="s">
        <v>148</v>
      </c>
      <c r="AT554" s="147" t="s">
        <v>155</v>
      </c>
      <c r="AU554" s="147" t="s">
        <v>87</v>
      </c>
      <c r="AY554" s="17" t="s">
        <v>149</v>
      </c>
      <c r="BE554" s="148">
        <f>IF(N554="základní",J554,0)</f>
        <v>0</v>
      </c>
      <c r="BF554" s="148">
        <f>IF(N554="snížená",J554,0)</f>
        <v>0</v>
      </c>
      <c r="BG554" s="148">
        <f>IF(N554="zákl. přenesená",J554,0)</f>
        <v>0</v>
      </c>
      <c r="BH554" s="148">
        <f>IF(N554="sníž. přenesená",J554,0)</f>
        <v>0</v>
      </c>
      <c r="BI554" s="148">
        <f>IF(N554="nulová",J554,0)</f>
        <v>0</v>
      </c>
      <c r="BJ554" s="17" t="s">
        <v>85</v>
      </c>
      <c r="BK554" s="148">
        <f>ROUND(I554*H554,2)</f>
        <v>0</v>
      </c>
      <c r="BL554" s="17" t="s">
        <v>148</v>
      </c>
      <c r="BM554" s="147" t="s">
        <v>910</v>
      </c>
    </row>
    <row r="555" spans="2:65" s="1" customFormat="1" ht="10.199999999999999">
      <c r="B555" s="32"/>
      <c r="D555" s="149" t="s">
        <v>162</v>
      </c>
      <c r="F555" s="150" t="s">
        <v>911</v>
      </c>
      <c r="I555" s="151"/>
      <c r="L555" s="32"/>
      <c r="M555" s="152"/>
      <c r="T555" s="56"/>
      <c r="AT555" s="17" t="s">
        <v>162</v>
      </c>
      <c r="AU555" s="17" t="s">
        <v>87</v>
      </c>
    </row>
    <row r="556" spans="2:65" s="13" customFormat="1" ht="10.199999999999999">
      <c r="B556" s="159"/>
      <c r="D556" s="149" t="s">
        <v>163</v>
      </c>
      <c r="E556" s="160" t="s">
        <v>1</v>
      </c>
      <c r="F556" s="161" t="s">
        <v>903</v>
      </c>
      <c r="H556" s="162">
        <v>7</v>
      </c>
      <c r="I556" s="163"/>
      <c r="L556" s="159"/>
      <c r="M556" s="164"/>
      <c r="T556" s="165"/>
      <c r="AT556" s="160" t="s">
        <v>163</v>
      </c>
      <c r="AU556" s="160" t="s">
        <v>87</v>
      </c>
      <c r="AV556" s="13" t="s">
        <v>87</v>
      </c>
      <c r="AW556" s="13" t="s">
        <v>33</v>
      </c>
      <c r="AX556" s="13" t="s">
        <v>85</v>
      </c>
      <c r="AY556" s="160" t="s">
        <v>149</v>
      </c>
    </row>
    <row r="557" spans="2:65" s="1" customFormat="1" ht="16.5" customHeight="1">
      <c r="B557" s="32"/>
      <c r="C557" s="176" t="s">
        <v>912</v>
      </c>
      <c r="D557" s="176" t="s">
        <v>414</v>
      </c>
      <c r="E557" s="177" t="s">
        <v>913</v>
      </c>
      <c r="F557" s="178" t="s">
        <v>914</v>
      </c>
      <c r="G557" s="179" t="s">
        <v>505</v>
      </c>
      <c r="H557" s="180">
        <v>7</v>
      </c>
      <c r="I557" s="181"/>
      <c r="J557" s="182">
        <f>ROUND(I557*H557,2)</f>
        <v>0</v>
      </c>
      <c r="K557" s="178" t="s">
        <v>159</v>
      </c>
      <c r="L557" s="183"/>
      <c r="M557" s="184" t="s">
        <v>1</v>
      </c>
      <c r="N557" s="185" t="s">
        <v>42</v>
      </c>
      <c r="P557" s="145">
        <f>O557*H557</f>
        <v>0</v>
      </c>
      <c r="Q557" s="145">
        <v>7.5999999999999998E-2</v>
      </c>
      <c r="R557" s="145">
        <f>Q557*H557</f>
        <v>0.53200000000000003</v>
      </c>
      <c r="S557" s="145">
        <v>0</v>
      </c>
      <c r="T557" s="146">
        <f>S557*H557</f>
        <v>0</v>
      </c>
      <c r="AR557" s="147" t="s">
        <v>200</v>
      </c>
      <c r="AT557" s="147" t="s">
        <v>414</v>
      </c>
      <c r="AU557" s="147" t="s">
        <v>87</v>
      </c>
      <c r="AY557" s="17" t="s">
        <v>149</v>
      </c>
      <c r="BE557" s="148">
        <f>IF(N557="základní",J557,0)</f>
        <v>0</v>
      </c>
      <c r="BF557" s="148">
        <f>IF(N557="snížená",J557,0)</f>
        <v>0</v>
      </c>
      <c r="BG557" s="148">
        <f>IF(N557="zákl. přenesená",J557,0)</f>
        <v>0</v>
      </c>
      <c r="BH557" s="148">
        <f>IF(N557="sníž. přenesená",J557,0)</f>
        <v>0</v>
      </c>
      <c r="BI557" s="148">
        <f>IF(N557="nulová",J557,0)</f>
        <v>0</v>
      </c>
      <c r="BJ557" s="17" t="s">
        <v>85</v>
      </c>
      <c r="BK557" s="148">
        <f>ROUND(I557*H557,2)</f>
        <v>0</v>
      </c>
      <c r="BL557" s="17" t="s">
        <v>148</v>
      </c>
      <c r="BM557" s="147" t="s">
        <v>915</v>
      </c>
    </row>
    <row r="558" spans="2:65" s="1" customFormat="1" ht="10.199999999999999">
      <c r="B558" s="32"/>
      <c r="D558" s="149" t="s">
        <v>162</v>
      </c>
      <c r="F558" s="150" t="s">
        <v>914</v>
      </c>
      <c r="I558" s="151"/>
      <c r="L558" s="32"/>
      <c r="M558" s="152"/>
      <c r="T558" s="56"/>
      <c r="AT558" s="17" t="s">
        <v>162</v>
      </c>
      <c r="AU558" s="17" t="s">
        <v>87</v>
      </c>
    </row>
    <row r="559" spans="2:65" s="13" customFormat="1" ht="10.199999999999999">
      <c r="B559" s="159"/>
      <c r="D559" s="149" t="s">
        <v>163</v>
      </c>
      <c r="E559" s="160" t="s">
        <v>1</v>
      </c>
      <c r="F559" s="161" t="s">
        <v>647</v>
      </c>
      <c r="H559" s="162">
        <v>7</v>
      </c>
      <c r="I559" s="163"/>
      <c r="L559" s="159"/>
      <c r="M559" s="164"/>
      <c r="T559" s="165"/>
      <c r="AT559" s="160" t="s">
        <v>163</v>
      </c>
      <c r="AU559" s="160" t="s">
        <v>87</v>
      </c>
      <c r="AV559" s="13" t="s">
        <v>87</v>
      </c>
      <c r="AW559" s="13" t="s">
        <v>33</v>
      </c>
      <c r="AX559" s="13" t="s">
        <v>85</v>
      </c>
      <c r="AY559" s="160" t="s">
        <v>149</v>
      </c>
    </row>
    <row r="560" spans="2:65" s="1" customFormat="1" ht="16.5" customHeight="1">
      <c r="B560" s="32"/>
      <c r="C560" s="136" t="s">
        <v>916</v>
      </c>
      <c r="D560" s="136" t="s">
        <v>155</v>
      </c>
      <c r="E560" s="137" t="s">
        <v>917</v>
      </c>
      <c r="F560" s="138" t="s">
        <v>918</v>
      </c>
      <c r="G560" s="139" t="s">
        <v>505</v>
      </c>
      <c r="H560" s="140">
        <v>7</v>
      </c>
      <c r="I560" s="141"/>
      <c r="J560" s="142">
        <f>ROUND(I560*H560,2)</f>
        <v>0</v>
      </c>
      <c r="K560" s="138" t="s">
        <v>159</v>
      </c>
      <c r="L560" s="32"/>
      <c r="M560" s="143" t="s">
        <v>1</v>
      </c>
      <c r="N560" s="144" t="s">
        <v>42</v>
      </c>
      <c r="P560" s="145">
        <f>O560*H560</f>
        <v>0</v>
      </c>
      <c r="Q560" s="145">
        <v>3.0759999999999999E-2</v>
      </c>
      <c r="R560" s="145">
        <f>Q560*H560</f>
        <v>0.21531999999999998</v>
      </c>
      <c r="S560" s="145">
        <v>0</v>
      </c>
      <c r="T560" s="146">
        <f>S560*H560</f>
        <v>0</v>
      </c>
      <c r="AR560" s="147" t="s">
        <v>148</v>
      </c>
      <c r="AT560" s="147" t="s">
        <v>155</v>
      </c>
      <c r="AU560" s="147" t="s">
        <v>87</v>
      </c>
      <c r="AY560" s="17" t="s">
        <v>149</v>
      </c>
      <c r="BE560" s="148">
        <f>IF(N560="základní",J560,0)</f>
        <v>0</v>
      </c>
      <c r="BF560" s="148">
        <f>IF(N560="snížená",J560,0)</f>
        <v>0</v>
      </c>
      <c r="BG560" s="148">
        <f>IF(N560="zákl. přenesená",J560,0)</f>
        <v>0</v>
      </c>
      <c r="BH560" s="148">
        <f>IF(N560="sníž. přenesená",J560,0)</f>
        <v>0</v>
      </c>
      <c r="BI560" s="148">
        <f>IF(N560="nulová",J560,0)</f>
        <v>0</v>
      </c>
      <c r="BJ560" s="17" t="s">
        <v>85</v>
      </c>
      <c r="BK560" s="148">
        <f>ROUND(I560*H560,2)</f>
        <v>0</v>
      </c>
      <c r="BL560" s="17" t="s">
        <v>148</v>
      </c>
      <c r="BM560" s="147" t="s">
        <v>919</v>
      </c>
    </row>
    <row r="561" spans="2:65" s="1" customFormat="1" ht="10.199999999999999">
      <c r="B561" s="32"/>
      <c r="D561" s="149" t="s">
        <v>162</v>
      </c>
      <c r="F561" s="150" t="s">
        <v>920</v>
      </c>
      <c r="I561" s="151"/>
      <c r="L561" s="32"/>
      <c r="M561" s="152"/>
      <c r="T561" s="56"/>
      <c r="AT561" s="17" t="s">
        <v>162</v>
      </c>
      <c r="AU561" s="17" t="s">
        <v>87</v>
      </c>
    </row>
    <row r="562" spans="2:65" s="13" customFormat="1" ht="10.199999999999999">
      <c r="B562" s="159"/>
      <c r="D562" s="149" t="s">
        <v>163</v>
      </c>
      <c r="E562" s="160" t="s">
        <v>1</v>
      </c>
      <c r="F562" s="161" t="s">
        <v>921</v>
      </c>
      <c r="H562" s="162">
        <v>7</v>
      </c>
      <c r="I562" s="163"/>
      <c r="L562" s="159"/>
      <c r="M562" s="164"/>
      <c r="T562" s="165"/>
      <c r="AT562" s="160" t="s">
        <v>163</v>
      </c>
      <c r="AU562" s="160" t="s">
        <v>87</v>
      </c>
      <c r="AV562" s="13" t="s">
        <v>87</v>
      </c>
      <c r="AW562" s="13" t="s">
        <v>33</v>
      </c>
      <c r="AX562" s="13" t="s">
        <v>85</v>
      </c>
      <c r="AY562" s="160" t="s">
        <v>149</v>
      </c>
    </row>
    <row r="563" spans="2:65" s="1" customFormat="1" ht="16.5" customHeight="1">
      <c r="B563" s="32"/>
      <c r="C563" s="176" t="s">
        <v>922</v>
      </c>
      <c r="D563" s="176" t="s">
        <v>414</v>
      </c>
      <c r="E563" s="177" t="s">
        <v>923</v>
      </c>
      <c r="F563" s="178" t="s">
        <v>924</v>
      </c>
      <c r="G563" s="179" t="s">
        <v>505</v>
      </c>
      <c r="H563" s="180">
        <v>7</v>
      </c>
      <c r="I563" s="181"/>
      <c r="J563" s="182">
        <f>ROUND(I563*H563,2)</f>
        <v>0</v>
      </c>
      <c r="K563" s="178" t="s">
        <v>159</v>
      </c>
      <c r="L563" s="183"/>
      <c r="M563" s="184" t="s">
        <v>1</v>
      </c>
      <c r="N563" s="185" t="s">
        <v>42</v>
      </c>
      <c r="P563" s="145">
        <f>O563*H563</f>
        <v>0</v>
      </c>
      <c r="Q563" s="145">
        <v>0.155</v>
      </c>
      <c r="R563" s="145">
        <f>Q563*H563</f>
        <v>1.085</v>
      </c>
      <c r="S563" s="145">
        <v>0</v>
      </c>
      <c r="T563" s="146">
        <f>S563*H563</f>
        <v>0</v>
      </c>
      <c r="AR563" s="147" t="s">
        <v>200</v>
      </c>
      <c r="AT563" s="147" t="s">
        <v>414</v>
      </c>
      <c r="AU563" s="147" t="s">
        <v>87</v>
      </c>
      <c r="AY563" s="17" t="s">
        <v>149</v>
      </c>
      <c r="BE563" s="148">
        <f>IF(N563="základní",J563,0)</f>
        <v>0</v>
      </c>
      <c r="BF563" s="148">
        <f>IF(N563="snížená",J563,0)</f>
        <v>0</v>
      </c>
      <c r="BG563" s="148">
        <f>IF(N563="zákl. přenesená",J563,0)</f>
        <v>0</v>
      </c>
      <c r="BH563" s="148">
        <f>IF(N563="sníž. přenesená",J563,0)</f>
        <v>0</v>
      </c>
      <c r="BI563" s="148">
        <f>IF(N563="nulová",J563,0)</f>
        <v>0</v>
      </c>
      <c r="BJ563" s="17" t="s">
        <v>85</v>
      </c>
      <c r="BK563" s="148">
        <f>ROUND(I563*H563,2)</f>
        <v>0</v>
      </c>
      <c r="BL563" s="17" t="s">
        <v>148</v>
      </c>
      <c r="BM563" s="147" t="s">
        <v>925</v>
      </c>
    </row>
    <row r="564" spans="2:65" s="1" customFormat="1" ht="10.199999999999999">
      <c r="B564" s="32"/>
      <c r="D564" s="149" t="s">
        <v>162</v>
      </c>
      <c r="F564" s="150" t="s">
        <v>924</v>
      </c>
      <c r="I564" s="151"/>
      <c r="L564" s="32"/>
      <c r="M564" s="152"/>
      <c r="T564" s="56"/>
      <c r="AT564" s="17" t="s">
        <v>162</v>
      </c>
      <c r="AU564" s="17" t="s">
        <v>87</v>
      </c>
    </row>
    <row r="565" spans="2:65" s="13" customFormat="1" ht="10.199999999999999">
      <c r="B565" s="159"/>
      <c r="D565" s="149" t="s">
        <v>163</v>
      </c>
      <c r="E565" s="160" t="s">
        <v>1</v>
      </c>
      <c r="F565" s="161" t="s">
        <v>647</v>
      </c>
      <c r="H565" s="162">
        <v>7</v>
      </c>
      <c r="I565" s="163"/>
      <c r="L565" s="159"/>
      <c r="M565" s="164"/>
      <c r="T565" s="165"/>
      <c r="AT565" s="160" t="s">
        <v>163</v>
      </c>
      <c r="AU565" s="160" t="s">
        <v>87</v>
      </c>
      <c r="AV565" s="13" t="s">
        <v>87</v>
      </c>
      <c r="AW565" s="13" t="s">
        <v>33</v>
      </c>
      <c r="AX565" s="13" t="s">
        <v>85</v>
      </c>
      <c r="AY565" s="160" t="s">
        <v>149</v>
      </c>
    </row>
    <row r="566" spans="2:65" s="1" customFormat="1" ht="16.5" customHeight="1">
      <c r="B566" s="32"/>
      <c r="C566" s="136" t="s">
        <v>926</v>
      </c>
      <c r="D566" s="136" t="s">
        <v>155</v>
      </c>
      <c r="E566" s="137" t="s">
        <v>927</v>
      </c>
      <c r="F566" s="138" t="s">
        <v>928</v>
      </c>
      <c r="G566" s="139" t="s">
        <v>505</v>
      </c>
      <c r="H566" s="140">
        <v>7</v>
      </c>
      <c r="I566" s="141"/>
      <c r="J566" s="142">
        <f>ROUND(I566*H566,2)</f>
        <v>0</v>
      </c>
      <c r="K566" s="138" t="s">
        <v>159</v>
      </c>
      <c r="L566" s="32"/>
      <c r="M566" s="143" t="s">
        <v>1</v>
      </c>
      <c r="N566" s="144" t="s">
        <v>42</v>
      </c>
      <c r="P566" s="145">
        <f>O566*H566</f>
        <v>0</v>
      </c>
      <c r="Q566" s="145">
        <v>3.0759999999999999E-2</v>
      </c>
      <c r="R566" s="145">
        <f>Q566*H566</f>
        <v>0.21531999999999998</v>
      </c>
      <c r="S566" s="145">
        <v>0</v>
      </c>
      <c r="T566" s="146">
        <f>S566*H566</f>
        <v>0</v>
      </c>
      <c r="AR566" s="147" t="s">
        <v>148</v>
      </c>
      <c r="AT566" s="147" t="s">
        <v>155</v>
      </c>
      <c r="AU566" s="147" t="s">
        <v>87</v>
      </c>
      <c r="AY566" s="17" t="s">
        <v>149</v>
      </c>
      <c r="BE566" s="148">
        <f>IF(N566="základní",J566,0)</f>
        <v>0</v>
      </c>
      <c r="BF566" s="148">
        <f>IF(N566="snížená",J566,0)</f>
        <v>0</v>
      </c>
      <c r="BG566" s="148">
        <f>IF(N566="zákl. přenesená",J566,0)</f>
        <v>0</v>
      </c>
      <c r="BH566" s="148">
        <f>IF(N566="sníž. přenesená",J566,0)</f>
        <v>0</v>
      </c>
      <c r="BI566" s="148">
        <f>IF(N566="nulová",J566,0)</f>
        <v>0</v>
      </c>
      <c r="BJ566" s="17" t="s">
        <v>85</v>
      </c>
      <c r="BK566" s="148">
        <f>ROUND(I566*H566,2)</f>
        <v>0</v>
      </c>
      <c r="BL566" s="17" t="s">
        <v>148</v>
      </c>
      <c r="BM566" s="147" t="s">
        <v>929</v>
      </c>
    </row>
    <row r="567" spans="2:65" s="1" customFormat="1" ht="10.199999999999999">
      <c r="B567" s="32"/>
      <c r="D567" s="149" t="s">
        <v>162</v>
      </c>
      <c r="F567" s="150" t="s">
        <v>930</v>
      </c>
      <c r="I567" s="151"/>
      <c r="L567" s="32"/>
      <c r="M567" s="152"/>
      <c r="T567" s="56"/>
      <c r="AT567" s="17" t="s">
        <v>162</v>
      </c>
      <c r="AU567" s="17" t="s">
        <v>87</v>
      </c>
    </row>
    <row r="568" spans="2:65" s="13" customFormat="1" ht="10.199999999999999">
      <c r="B568" s="159"/>
      <c r="D568" s="149" t="s">
        <v>163</v>
      </c>
      <c r="E568" s="160" t="s">
        <v>1</v>
      </c>
      <c r="F568" s="161" t="s">
        <v>903</v>
      </c>
      <c r="H568" s="162">
        <v>7</v>
      </c>
      <c r="I568" s="163"/>
      <c r="L568" s="159"/>
      <c r="M568" s="164"/>
      <c r="T568" s="165"/>
      <c r="AT568" s="160" t="s">
        <v>163</v>
      </c>
      <c r="AU568" s="160" t="s">
        <v>87</v>
      </c>
      <c r="AV568" s="13" t="s">
        <v>87</v>
      </c>
      <c r="AW568" s="13" t="s">
        <v>33</v>
      </c>
      <c r="AX568" s="13" t="s">
        <v>85</v>
      </c>
      <c r="AY568" s="160" t="s">
        <v>149</v>
      </c>
    </row>
    <row r="569" spans="2:65" s="1" customFormat="1" ht="16.5" customHeight="1">
      <c r="B569" s="32"/>
      <c r="C569" s="176" t="s">
        <v>931</v>
      </c>
      <c r="D569" s="176" t="s">
        <v>414</v>
      </c>
      <c r="E569" s="177" t="s">
        <v>932</v>
      </c>
      <c r="F569" s="178" t="s">
        <v>933</v>
      </c>
      <c r="G569" s="179" t="s">
        <v>505</v>
      </c>
      <c r="H569" s="180">
        <v>7</v>
      </c>
      <c r="I569" s="181"/>
      <c r="J569" s="182">
        <f>ROUND(I569*H569,2)</f>
        <v>0</v>
      </c>
      <c r="K569" s="178" t="s">
        <v>159</v>
      </c>
      <c r="L569" s="183"/>
      <c r="M569" s="184" t="s">
        <v>1</v>
      </c>
      <c r="N569" s="185" t="s">
        <v>42</v>
      </c>
      <c r="P569" s="145">
        <f>O569*H569</f>
        <v>0</v>
      </c>
      <c r="Q569" s="145">
        <v>0.17</v>
      </c>
      <c r="R569" s="145">
        <f>Q569*H569</f>
        <v>1.1900000000000002</v>
      </c>
      <c r="S569" s="145">
        <v>0</v>
      </c>
      <c r="T569" s="146">
        <f>S569*H569</f>
        <v>0</v>
      </c>
      <c r="AR569" s="147" t="s">
        <v>200</v>
      </c>
      <c r="AT569" s="147" t="s">
        <v>414</v>
      </c>
      <c r="AU569" s="147" t="s">
        <v>87</v>
      </c>
      <c r="AY569" s="17" t="s">
        <v>149</v>
      </c>
      <c r="BE569" s="148">
        <f>IF(N569="základní",J569,0)</f>
        <v>0</v>
      </c>
      <c r="BF569" s="148">
        <f>IF(N569="snížená",J569,0)</f>
        <v>0</v>
      </c>
      <c r="BG569" s="148">
        <f>IF(N569="zákl. přenesená",J569,0)</f>
        <v>0</v>
      </c>
      <c r="BH569" s="148">
        <f>IF(N569="sníž. přenesená",J569,0)</f>
        <v>0</v>
      </c>
      <c r="BI569" s="148">
        <f>IF(N569="nulová",J569,0)</f>
        <v>0</v>
      </c>
      <c r="BJ569" s="17" t="s">
        <v>85</v>
      </c>
      <c r="BK569" s="148">
        <f>ROUND(I569*H569,2)</f>
        <v>0</v>
      </c>
      <c r="BL569" s="17" t="s">
        <v>148</v>
      </c>
      <c r="BM569" s="147" t="s">
        <v>934</v>
      </c>
    </row>
    <row r="570" spans="2:65" s="1" customFormat="1" ht="10.199999999999999">
      <c r="B570" s="32"/>
      <c r="D570" s="149" t="s">
        <v>162</v>
      </c>
      <c r="F570" s="150" t="s">
        <v>933</v>
      </c>
      <c r="I570" s="151"/>
      <c r="L570" s="32"/>
      <c r="M570" s="152"/>
      <c r="T570" s="56"/>
      <c r="AT570" s="17" t="s">
        <v>162</v>
      </c>
      <c r="AU570" s="17" t="s">
        <v>87</v>
      </c>
    </row>
    <row r="571" spans="2:65" s="13" customFormat="1" ht="10.199999999999999">
      <c r="B571" s="159"/>
      <c r="D571" s="149" t="s">
        <v>163</v>
      </c>
      <c r="E571" s="160" t="s">
        <v>1</v>
      </c>
      <c r="F571" s="161" t="s">
        <v>647</v>
      </c>
      <c r="H571" s="162">
        <v>7</v>
      </c>
      <c r="I571" s="163"/>
      <c r="L571" s="159"/>
      <c r="M571" s="164"/>
      <c r="T571" s="165"/>
      <c r="AT571" s="160" t="s">
        <v>163</v>
      </c>
      <c r="AU571" s="160" t="s">
        <v>87</v>
      </c>
      <c r="AV571" s="13" t="s">
        <v>87</v>
      </c>
      <c r="AW571" s="13" t="s">
        <v>33</v>
      </c>
      <c r="AX571" s="13" t="s">
        <v>85</v>
      </c>
      <c r="AY571" s="160" t="s">
        <v>149</v>
      </c>
    </row>
    <row r="572" spans="2:65" s="1" customFormat="1" ht="21.75" customHeight="1">
      <c r="B572" s="32"/>
      <c r="C572" s="136" t="s">
        <v>935</v>
      </c>
      <c r="D572" s="136" t="s">
        <v>155</v>
      </c>
      <c r="E572" s="137" t="s">
        <v>936</v>
      </c>
      <c r="F572" s="138" t="s">
        <v>937</v>
      </c>
      <c r="G572" s="139" t="s">
        <v>505</v>
      </c>
      <c r="H572" s="140">
        <v>3</v>
      </c>
      <c r="I572" s="141"/>
      <c r="J572" s="142">
        <f>ROUND(I572*H572,2)</f>
        <v>0</v>
      </c>
      <c r="K572" s="138" t="s">
        <v>159</v>
      </c>
      <c r="L572" s="32"/>
      <c r="M572" s="143" t="s">
        <v>1</v>
      </c>
      <c r="N572" s="144" t="s">
        <v>42</v>
      </c>
      <c r="P572" s="145">
        <f>O572*H572</f>
        <v>0</v>
      </c>
      <c r="Q572" s="145">
        <v>0.65847999999999995</v>
      </c>
      <c r="R572" s="145">
        <f>Q572*H572</f>
        <v>1.9754399999999999</v>
      </c>
      <c r="S572" s="145">
        <v>0.66</v>
      </c>
      <c r="T572" s="146">
        <f>S572*H572</f>
        <v>1.98</v>
      </c>
      <c r="AR572" s="147" t="s">
        <v>148</v>
      </c>
      <c r="AT572" s="147" t="s">
        <v>155</v>
      </c>
      <c r="AU572" s="147" t="s">
        <v>87</v>
      </c>
      <c r="AY572" s="17" t="s">
        <v>149</v>
      </c>
      <c r="BE572" s="148">
        <f>IF(N572="základní",J572,0)</f>
        <v>0</v>
      </c>
      <c r="BF572" s="148">
        <f>IF(N572="snížená",J572,0)</f>
        <v>0</v>
      </c>
      <c r="BG572" s="148">
        <f>IF(N572="zákl. přenesená",J572,0)</f>
        <v>0</v>
      </c>
      <c r="BH572" s="148">
        <f>IF(N572="sníž. přenesená",J572,0)</f>
        <v>0</v>
      </c>
      <c r="BI572" s="148">
        <f>IF(N572="nulová",J572,0)</f>
        <v>0</v>
      </c>
      <c r="BJ572" s="17" t="s">
        <v>85</v>
      </c>
      <c r="BK572" s="148">
        <f>ROUND(I572*H572,2)</f>
        <v>0</v>
      </c>
      <c r="BL572" s="17" t="s">
        <v>148</v>
      </c>
      <c r="BM572" s="147" t="s">
        <v>938</v>
      </c>
    </row>
    <row r="573" spans="2:65" s="1" customFormat="1" ht="10.199999999999999">
      <c r="B573" s="32"/>
      <c r="D573" s="149" t="s">
        <v>162</v>
      </c>
      <c r="F573" s="150" t="s">
        <v>939</v>
      </c>
      <c r="I573" s="151"/>
      <c r="L573" s="32"/>
      <c r="M573" s="152"/>
      <c r="T573" s="56"/>
      <c r="AT573" s="17" t="s">
        <v>162</v>
      </c>
      <c r="AU573" s="17" t="s">
        <v>87</v>
      </c>
    </row>
    <row r="574" spans="2:65" s="13" customFormat="1" ht="10.199999999999999">
      <c r="B574" s="159"/>
      <c r="D574" s="149" t="s">
        <v>163</v>
      </c>
      <c r="E574" s="160" t="s">
        <v>1</v>
      </c>
      <c r="F574" s="161" t="s">
        <v>940</v>
      </c>
      <c r="H574" s="162">
        <v>3</v>
      </c>
      <c r="I574" s="163"/>
      <c r="L574" s="159"/>
      <c r="M574" s="164"/>
      <c r="T574" s="165"/>
      <c r="AT574" s="160" t="s">
        <v>163</v>
      </c>
      <c r="AU574" s="160" t="s">
        <v>87</v>
      </c>
      <c r="AV574" s="13" t="s">
        <v>87</v>
      </c>
      <c r="AW574" s="13" t="s">
        <v>33</v>
      </c>
      <c r="AX574" s="13" t="s">
        <v>85</v>
      </c>
      <c r="AY574" s="160" t="s">
        <v>149</v>
      </c>
    </row>
    <row r="575" spans="2:65" s="12" customFormat="1" ht="10.199999999999999">
      <c r="B575" s="153"/>
      <c r="D575" s="149" t="s">
        <v>163</v>
      </c>
      <c r="E575" s="154" t="s">
        <v>1</v>
      </c>
      <c r="F575" s="155" t="s">
        <v>941</v>
      </c>
      <c r="H575" s="154" t="s">
        <v>1</v>
      </c>
      <c r="I575" s="156"/>
      <c r="L575" s="153"/>
      <c r="M575" s="157"/>
      <c r="T575" s="158"/>
      <c r="AT575" s="154" t="s">
        <v>163</v>
      </c>
      <c r="AU575" s="154" t="s">
        <v>87</v>
      </c>
      <c r="AV575" s="12" t="s">
        <v>85</v>
      </c>
      <c r="AW575" s="12" t="s">
        <v>33</v>
      </c>
      <c r="AX575" s="12" t="s">
        <v>77</v>
      </c>
      <c r="AY575" s="154" t="s">
        <v>149</v>
      </c>
    </row>
    <row r="576" spans="2:65" s="1" customFormat="1" ht="16.5" customHeight="1">
      <c r="B576" s="32"/>
      <c r="C576" s="136" t="s">
        <v>942</v>
      </c>
      <c r="D576" s="136" t="s">
        <v>155</v>
      </c>
      <c r="E576" s="137" t="s">
        <v>943</v>
      </c>
      <c r="F576" s="138" t="s">
        <v>944</v>
      </c>
      <c r="G576" s="139" t="s">
        <v>505</v>
      </c>
      <c r="H576" s="140">
        <v>12</v>
      </c>
      <c r="I576" s="141"/>
      <c r="J576" s="142">
        <f>ROUND(I576*H576,2)</f>
        <v>0</v>
      </c>
      <c r="K576" s="138" t="s">
        <v>159</v>
      </c>
      <c r="L576" s="32"/>
      <c r="M576" s="143" t="s">
        <v>1</v>
      </c>
      <c r="N576" s="144" t="s">
        <v>42</v>
      </c>
      <c r="P576" s="145">
        <f>O576*H576</f>
        <v>0</v>
      </c>
      <c r="Q576" s="145">
        <v>0.10037</v>
      </c>
      <c r="R576" s="145">
        <f>Q576*H576</f>
        <v>1.20444</v>
      </c>
      <c r="S576" s="145">
        <v>0.1</v>
      </c>
      <c r="T576" s="146">
        <f>S576*H576</f>
        <v>1.2000000000000002</v>
      </c>
      <c r="AR576" s="147" t="s">
        <v>148</v>
      </c>
      <c r="AT576" s="147" t="s">
        <v>155</v>
      </c>
      <c r="AU576" s="147" t="s">
        <v>87</v>
      </c>
      <c r="AY576" s="17" t="s">
        <v>149</v>
      </c>
      <c r="BE576" s="148">
        <f>IF(N576="základní",J576,0)</f>
        <v>0</v>
      </c>
      <c r="BF576" s="148">
        <f>IF(N576="snížená",J576,0)</f>
        <v>0</v>
      </c>
      <c r="BG576" s="148">
        <f>IF(N576="zákl. přenesená",J576,0)</f>
        <v>0</v>
      </c>
      <c r="BH576" s="148">
        <f>IF(N576="sníž. přenesená",J576,0)</f>
        <v>0</v>
      </c>
      <c r="BI576" s="148">
        <f>IF(N576="nulová",J576,0)</f>
        <v>0</v>
      </c>
      <c r="BJ576" s="17" t="s">
        <v>85</v>
      </c>
      <c r="BK576" s="148">
        <f>ROUND(I576*H576,2)</f>
        <v>0</v>
      </c>
      <c r="BL576" s="17" t="s">
        <v>148</v>
      </c>
      <c r="BM576" s="147" t="s">
        <v>945</v>
      </c>
    </row>
    <row r="577" spans="2:65" s="1" customFormat="1" ht="10.199999999999999">
      <c r="B577" s="32"/>
      <c r="D577" s="149" t="s">
        <v>162</v>
      </c>
      <c r="F577" s="150" t="s">
        <v>944</v>
      </c>
      <c r="I577" s="151"/>
      <c r="L577" s="32"/>
      <c r="M577" s="152"/>
      <c r="T577" s="56"/>
      <c r="AT577" s="17" t="s">
        <v>162</v>
      </c>
      <c r="AU577" s="17" t="s">
        <v>87</v>
      </c>
    </row>
    <row r="578" spans="2:65" s="13" customFormat="1" ht="10.199999999999999">
      <c r="B578" s="159"/>
      <c r="D578" s="149" t="s">
        <v>163</v>
      </c>
      <c r="E578" s="160" t="s">
        <v>1</v>
      </c>
      <c r="F578" s="161" t="s">
        <v>946</v>
      </c>
      <c r="H578" s="162">
        <v>11</v>
      </c>
      <c r="I578" s="163"/>
      <c r="L578" s="159"/>
      <c r="M578" s="164"/>
      <c r="T578" s="165"/>
      <c r="AT578" s="160" t="s">
        <v>163</v>
      </c>
      <c r="AU578" s="160" t="s">
        <v>87</v>
      </c>
      <c r="AV578" s="13" t="s">
        <v>87</v>
      </c>
      <c r="AW578" s="13" t="s">
        <v>33</v>
      </c>
      <c r="AX578" s="13" t="s">
        <v>77</v>
      </c>
      <c r="AY578" s="160" t="s">
        <v>149</v>
      </c>
    </row>
    <row r="579" spans="2:65" s="13" customFormat="1" ht="10.199999999999999">
      <c r="B579" s="159"/>
      <c r="D579" s="149" t="s">
        <v>163</v>
      </c>
      <c r="E579" s="160" t="s">
        <v>1</v>
      </c>
      <c r="F579" s="161" t="s">
        <v>947</v>
      </c>
      <c r="H579" s="162">
        <v>1</v>
      </c>
      <c r="I579" s="163"/>
      <c r="L579" s="159"/>
      <c r="M579" s="164"/>
      <c r="T579" s="165"/>
      <c r="AT579" s="160" t="s">
        <v>163</v>
      </c>
      <c r="AU579" s="160" t="s">
        <v>87</v>
      </c>
      <c r="AV579" s="13" t="s">
        <v>87</v>
      </c>
      <c r="AW579" s="13" t="s">
        <v>33</v>
      </c>
      <c r="AX579" s="13" t="s">
        <v>77</v>
      </c>
      <c r="AY579" s="160" t="s">
        <v>149</v>
      </c>
    </row>
    <row r="580" spans="2:65" s="14" customFormat="1" ht="10.199999999999999">
      <c r="B580" s="169"/>
      <c r="D580" s="149" t="s">
        <v>163</v>
      </c>
      <c r="E580" s="170" t="s">
        <v>1</v>
      </c>
      <c r="F580" s="171" t="s">
        <v>271</v>
      </c>
      <c r="H580" s="172">
        <v>12</v>
      </c>
      <c r="I580" s="173"/>
      <c r="L580" s="169"/>
      <c r="M580" s="174"/>
      <c r="T580" s="175"/>
      <c r="AT580" s="170" t="s">
        <v>163</v>
      </c>
      <c r="AU580" s="170" t="s">
        <v>87</v>
      </c>
      <c r="AV580" s="14" t="s">
        <v>148</v>
      </c>
      <c r="AW580" s="14" t="s">
        <v>33</v>
      </c>
      <c r="AX580" s="14" t="s">
        <v>85</v>
      </c>
      <c r="AY580" s="170" t="s">
        <v>149</v>
      </c>
    </row>
    <row r="581" spans="2:65" s="12" customFormat="1" ht="10.199999999999999">
      <c r="B581" s="153"/>
      <c r="D581" s="149" t="s">
        <v>163</v>
      </c>
      <c r="E581" s="154" t="s">
        <v>1</v>
      </c>
      <c r="F581" s="155" t="s">
        <v>948</v>
      </c>
      <c r="H581" s="154" t="s">
        <v>1</v>
      </c>
      <c r="I581" s="156"/>
      <c r="L581" s="153"/>
      <c r="M581" s="157"/>
      <c r="T581" s="158"/>
      <c r="AT581" s="154" t="s">
        <v>163</v>
      </c>
      <c r="AU581" s="154" t="s">
        <v>87</v>
      </c>
      <c r="AV581" s="12" t="s">
        <v>85</v>
      </c>
      <c r="AW581" s="12" t="s">
        <v>33</v>
      </c>
      <c r="AX581" s="12" t="s">
        <v>77</v>
      </c>
      <c r="AY581" s="154" t="s">
        <v>149</v>
      </c>
    </row>
    <row r="582" spans="2:65" s="1" customFormat="1" ht="16.5" customHeight="1">
      <c r="B582" s="32"/>
      <c r="C582" s="136" t="s">
        <v>949</v>
      </c>
      <c r="D582" s="136" t="s">
        <v>155</v>
      </c>
      <c r="E582" s="137" t="s">
        <v>950</v>
      </c>
      <c r="F582" s="138" t="s">
        <v>951</v>
      </c>
      <c r="G582" s="139" t="s">
        <v>505</v>
      </c>
      <c r="H582" s="140">
        <v>4</v>
      </c>
      <c r="I582" s="141"/>
      <c r="J582" s="142">
        <f>ROUND(I582*H582,2)</f>
        <v>0</v>
      </c>
      <c r="K582" s="138" t="s">
        <v>159</v>
      </c>
      <c r="L582" s="32"/>
      <c r="M582" s="143" t="s">
        <v>1</v>
      </c>
      <c r="N582" s="144" t="s">
        <v>42</v>
      </c>
      <c r="P582" s="145">
        <f>O582*H582</f>
        <v>0</v>
      </c>
      <c r="Q582" s="145">
        <v>0.15056</v>
      </c>
      <c r="R582" s="145">
        <f>Q582*H582</f>
        <v>0.60224</v>
      </c>
      <c r="S582" s="145">
        <v>0.15</v>
      </c>
      <c r="T582" s="146">
        <f>S582*H582</f>
        <v>0.6</v>
      </c>
      <c r="AR582" s="147" t="s">
        <v>148</v>
      </c>
      <c r="AT582" s="147" t="s">
        <v>155</v>
      </c>
      <c r="AU582" s="147" t="s">
        <v>87</v>
      </c>
      <c r="AY582" s="17" t="s">
        <v>149</v>
      </c>
      <c r="BE582" s="148">
        <f>IF(N582="základní",J582,0)</f>
        <v>0</v>
      </c>
      <c r="BF582" s="148">
        <f>IF(N582="snížená",J582,0)</f>
        <v>0</v>
      </c>
      <c r="BG582" s="148">
        <f>IF(N582="zákl. přenesená",J582,0)</f>
        <v>0</v>
      </c>
      <c r="BH582" s="148">
        <f>IF(N582="sníž. přenesená",J582,0)</f>
        <v>0</v>
      </c>
      <c r="BI582" s="148">
        <f>IF(N582="nulová",J582,0)</f>
        <v>0</v>
      </c>
      <c r="BJ582" s="17" t="s">
        <v>85</v>
      </c>
      <c r="BK582" s="148">
        <f>ROUND(I582*H582,2)</f>
        <v>0</v>
      </c>
      <c r="BL582" s="17" t="s">
        <v>148</v>
      </c>
      <c r="BM582" s="147" t="s">
        <v>952</v>
      </c>
    </row>
    <row r="583" spans="2:65" s="1" customFormat="1" ht="10.199999999999999">
      <c r="B583" s="32"/>
      <c r="D583" s="149" t="s">
        <v>162</v>
      </c>
      <c r="F583" s="150" t="s">
        <v>951</v>
      </c>
      <c r="I583" s="151"/>
      <c r="L583" s="32"/>
      <c r="M583" s="152"/>
      <c r="T583" s="56"/>
      <c r="AT583" s="17" t="s">
        <v>162</v>
      </c>
      <c r="AU583" s="17" t="s">
        <v>87</v>
      </c>
    </row>
    <row r="584" spans="2:65" s="13" customFormat="1" ht="10.199999999999999">
      <c r="B584" s="159"/>
      <c r="D584" s="149" t="s">
        <v>163</v>
      </c>
      <c r="E584" s="160" t="s">
        <v>1</v>
      </c>
      <c r="F584" s="161" t="s">
        <v>953</v>
      </c>
      <c r="H584" s="162">
        <v>2</v>
      </c>
      <c r="I584" s="163"/>
      <c r="L584" s="159"/>
      <c r="M584" s="164"/>
      <c r="T584" s="165"/>
      <c r="AT584" s="160" t="s">
        <v>163</v>
      </c>
      <c r="AU584" s="160" t="s">
        <v>87</v>
      </c>
      <c r="AV584" s="13" t="s">
        <v>87</v>
      </c>
      <c r="AW584" s="13" t="s">
        <v>33</v>
      </c>
      <c r="AX584" s="13" t="s">
        <v>77</v>
      </c>
      <c r="AY584" s="160" t="s">
        <v>149</v>
      </c>
    </row>
    <row r="585" spans="2:65" s="13" customFormat="1" ht="10.199999999999999">
      <c r="B585" s="159"/>
      <c r="D585" s="149" t="s">
        <v>163</v>
      </c>
      <c r="E585" s="160" t="s">
        <v>1</v>
      </c>
      <c r="F585" s="161" t="s">
        <v>954</v>
      </c>
      <c r="H585" s="162">
        <v>2</v>
      </c>
      <c r="I585" s="163"/>
      <c r="L585" s="159"/>
      <c r="M585" s="164"/>
      <c r="T585" s="165"/>
      <c r="AT585" s="160" t="s">
        <v>163</v>
      </c>
      <c r="AU585" s="160" t="s">
        <v>87</v>
      </c>
      <c r="AV585" s="13" t="s">
        <v>87</v>
      </c>
      <c r="AW585" s="13" t="s">
        <v>33</v>
      </c>
      <c r="AX585" s="13" t="s">
        <v>77</v>
      </c>
      <c r="AY585" s="160" t="s">
        <v>149</v>
      </c>
    </row>
    <row r="586" spans="2:65" s="14" customFormat="1" ht="10.199999999999999">
      <c r="B586" s="169"/>
      <c r="D586" s="149" t="s">
        <v>163</v>
      </c>
      <c r="E586" s="170" t="s">
        <v>1</v>
      </c>
      <c r="F586" s="171" t="s">
        <v>271</v>
      </c>
      <c r="H586" s="172">
        <v>4</v>
      </c>
      <c r="I586" s="173"/>
      <c r="L586" s="169"/>
      <c r="M586" s="174"/>
      <c r="T586" s="175"/>
      <c r="AT586" s="170" t="s">
        <v>163</v>
      </c>
      <c r="AU586" s="170" t="s">
        <v>87</v>
      </c>
      <c r="AV586" s="14" t="s">
        <v>148</v>
      </c>
      <c r="AW586" s="14" t="s">
        <v>33</v>
      </c>
      <c r="AX586" s="14" t="s">
        <v>85</v>
      </c>
      <c r="AY586" s="170" t="s">
        <v>149</v>
      </c>
    </row>
    <row r="587" spans="2:65" s="12" customFormat="1" ht="10.199999999999999">
      <c r="B587" s="153"/>
      <c r="D587" s="149" t="s">
        <v>163</v>
      </c>
      <c r="E587" s="154" t="s">
        <v>1</v>
      </c>
      <c r="F587" s="155" t="s">
        <v>941</v>
      </c>
      <c r="H587" s="154" t="s">
        <v>1</v>
      </c>
      <c r="I587" s="156"/>
      <c r="L587" s="153"/>
      <c r="M587" s="157"/>
      <c r="T587" s="158"/>
      <c r="AT587" s="154" t="s">
        <v>163</v>
      </c>
      <c r="AU587" s="154" t="s">
        <v>87</v>
      </c>
      <c r="AV587" s="12" t="s">
        <v>85</v>
      </c>
      <c r="AW587" s="12" t="s">
        <v>33</v>
      </c>
      <c r="AX587" s="12" t="s">
        <v>77</v>
      </c>
      <c r="AY587" s="154" t="s">
        <v>149</v>
      </c>
    </row>
    <row r="588" spans="2:65" s="1" customFormat="1" ht="16.5" customHeight="1">
      <c r="B588" s="32"/>
      <c r="C588" s="136" t="s">
        <v>955</v>
      </c>
      <c r="D588" s="136" t="s">
        <v>155</v>
      </c>
      <c r="E588" s="137" t="s">
        <v>956</v>
      </c>
      <c r="F588" s="138" t="s">
        <v>957</v>
      </c>
      <c r="G588" s="139" t="s">
        <v>505</v>
      </c>
      <c r="H588" s="140">
        <v>7</v>
      </c>
      <c r="I588" s="141"/>
      <c r="J588" s="142">
        <f>ROUND(I588*H588,2)</f>
        <v>0</v>
      </c>
      <c r="K588" s="138" t="s">
        <v>159</v>
      </c>
      <c r="L588" s="32"/>
      <c r="M588" s="143" t="s">
        <v>1</v>
      </c>
      <c r="N588" s="144" t="s">
        <v>42</v>
      </c>
      <c r="P588" s="145">
        <f>O588*H588</f>
        <v>0</v>
      </c>
      <c r="Q588" s="145">
        <v>0.21734000000000001</v>
      </c>
      <c r="R588" s="145">
        <f>Q588*H588</f>
        <v>1.52138</v>
      </c>
      <c r="S588" s="145">
        <v>0</v>
      </c>
      <c r="T588" s="146">
        <f>S588*H588</f>
        <v>0</v>
      </c>
      <c r="AR588" s="147" t="s">
        <v>148</v>
      </c>
      <c r="AT588" s="147" t="s">
        <v>155</v>
      </c>
      <c r="AU588" s="147" t="s">
        <v>87</v>
      </c>
      <c r="AY588" s="17" t="s">
        <v>149</v>
      </c>
      <c r="BE588" s="148">
        <f>IF(N588="základní",J588,0)</f>
        <v>0</v>
      </c>
      <c r="BF588" s="148">
        <f>IF(N588="snížená",J588,0)</f>
        <v>0</v>
      </c>
      <c r="BG588" s="148">
        <f>IF(N588="zákl. přenesená",J588,0)</f>
        <v>0</v>
      </c>
      <c r="BH588" s="148">
        <f>IF(N588="sníž. přenesená",J588,0)</f>
        <v>0</v>
      </c>
      <c r="BI588" s="148">
        <f>IF(N588="nulová",J588,0)</f>
        <v>0</v>
      </c>
      <c r="BJ588" s="17" t="s">
        <v>85</v>
      </c>
      <c r="BK588" s="148">
        <f>ROUND(I588*H588,2)</f>
        <v>0</v>
      </c>
      <c r="BL588" s="17" t="s">
        <v>148</v>
      </c>
      <c r="BM588" s="147" t="s">
        <v>958</v>
      </c>
    </row>
    <row r="589" spans="2:65" s="1" customFormat="1" ht="10.199999999999999">
      <c r="B589" s="32"/>
      <c r="D589" s="149" t="s">
        <v>162</v>
      </c>
      <c r="F589" s="150" t="s">
        <v>957</v>
      </c>
      <c r="I589" s="151"/>
      <c r="L589" s="32"/>
      <c r="M589" s="152"/>
      <c r="T589" s="56"/>
      <c r="AT589" s="17" t="s">
        <v>162</v>
      </c>
      <c r="AU589" s="17" t="s">
        <v>87</v>
      </c>
    </row>
    <row r="590" spans="2:65" s="13" customFormat="1" ht="10.199999999999999">
      <c r="B590" s="159"/>
      <c r="D590" s="149" t="s">
        <v>163</v>
      </c>
      <c r="E590" s="160" t="s">
        <v>1</v>
      </c>
      <c r="F590" s="161" t="s">
        <v>903</v>
      </c>
      <c r="H590" s="162">
        <v>7</v>
      </c>
      <c r="I590" s="163"/>
      <c r="L590" s="159"/>
      <c r="M590" s="164"/>
      <c r="T590" s="165"/>
      <c r="AT590" s="160" t="s">
        <v>163</v>
      </c>
      <c r="AU590" s="160" t="s">
        <v>87</v>
      </c>
      <c r="AV590" s="13" t="s">
        <v>87</v>
      </c>
      <c r="AW590" s="13" t="s">
        <v>33</v>
      </c>
      <c r="AX590" s="13" t="s">
        <v>85</v>
      </c>
      <c r="AY590" s="160" t="s">
        <v>149</v>
      </c>
    </row>
    <row r="591" spans="2:65" s="1" customFormat="1" ht="16.5" customHeight="1">
      <c r="B591" s="32"/>
      <c r="C591" s="176" t="s">
        <v>959</v>
      </c>
      <c r="D591" s="176" t="s">
        <v>414</v>
      </c>
      <c r="E591" s="177" t="s">
        <v>960</v>
      </c>
      <c r="F591" s="178" t="s">
        <v>961</v>
      </c>
      <c r="G591" s="179" t="s">
        <v>505</v>
      </c>
      <c r="H591" s="180">
        <v>7</v>
      </c>
      <c r="I591" s="181"/>
      <c r="J591" s="182">
        <f>ROUND(I591*H591,2)</f>
        <v>0</v>
      </c>
      <c r="K591" s="178" t="s">
        <v>159</v>
      </c>
      <c r="L591" s="183"/>
      <c r="M591" s="184" t="s">
        <v>1</v>
      </c>
      <c r="N591" s="185" t="s">
        <v>42</v>
      </c>
      <c r="P591" s="145">
        <f>O591*H591</f>
        <v>0</v>
      </c>
      <c r="Q591" s="145">
        <v>8.5000000000000006E-3</v>
      </c>
      <c r="R591" s="145">
        <f>Q591*H591</f>
        <v>5.9500000000000004E-2</v>
      </c>
      <c r="S591" s="145">
        <v>0</v>
      </c>
      <c r="T591" s="146">
        <f>S591*H591</f>
        <v>0</v>
      </c>
      <c r="AR591" s="147" t="s">
        <v>200</v>
      </c>
      <c r="AT591" s="147" t="s">
        <v>414</v>
      </c>
      <c r="AU591" s="147" t="s">
        <v>87</v>
      </c>
      <c r="AY591" s="17" t="s">
        <v>149</v>
      </c>
      <c r="BE591" s="148">
        <f>IF(N591="základní",J591,0)</f>
        <v>0</v>
      </c>
      <c r="BF591" s="148">
        <f>IF(N591="snížená",J591,0)</f>
        <v>0</v>
      </c>
      <c r="BG591" s="148">
        <f>IF(N591="zákl. přenesená",J591,0)</f>
        <v>0</v>
      </c>
      <c r="BH591" s="148">
        <f>IF(N591="sníž. přenesená",J591,0)</f>
        <v>0</v>
      </c>
      <c r="BI591" s="148">
        <f>IF(N591="nulová",J591,0)</f>
        <v>0</v>
      </c>
      <c r="BJ591" s="17" t="s">
        <v>85</v>
      </c>
      <c r="BK591" s="148">
        <f>ROUND(I591*H591,2)</f>
        <v>0</v>
      </c>
      <c r="BL591" s="17" t="s">
        <v>148</v>
      </c>
      <c r="BM591" s="147" t="s">
        <v>962</v>
      </c>
    </row>
    <row r="592" spans="2:65" s="1" customFormat="1" ht="10.199999999999999">
      <c r="B592" s="32"/>
      <c r="D592" s="149" t="s">
        <v>162</v>
      </c>
      <c r="F592" s="150" t="s">
        <v>961</v>
      </c>
      <c r="I592" s="151"/>
      <c r="L592" s="32"/>
      <c r="M592" s="152"/>
      <c r="T592" s="56"/>
      <c r="AT592" s="17" t="s">
        <v>162</v>
      </c>
      <c r="AU592" s="17" t="s">
        <v>87</v>
      </c>
    </row>
    <row r="593" spans="2:65" s="13" customFormat="1" ht="10.199999999999999">
      <c r="B593" s="159"/>
      <c r="D593" s="149" t="s">
        <v>163</v>
      </c>
      <c r="E593" s="160" t="s">
        <v>1</v>
      </c>
      <c r="F593" s="161" t="s">
        <v>647</v>
      </c>
      <c r="H593" s="162">
        <v>7</v>
      </c>
      <c r="I593" s="163"/>
      <c r="L593" s="159"/>
      <c r="M593" s="164"/>
      <c r="T593" s="165"/>
      <c r="AT593" s="160" t="s">
        <v>163</v>
      </c>
      <c r="AU593" s="160" t="s">
        <v>87</v>
      </c>
      <c r="AV593" s="13" t="s">
        <v>87</v>
      </c>
      <c r="AW593" s="13" t="s">
        <v>33</v>
      </c>
      <c r="AX593" s="13" t="s">
        <v>85</v>
      </c>
      <c r="AY593" s="160" t="s">
        <v>149</v>
      </c>
    </row>
    <row r="594" spans="2:65" s="1" customFormat="1" ht="16.5" customHeight="1">
      <c r="B594" s="32"/>
      <c r="C594" s="176" t="s">
        <v>963</v>
      </c>
      <c r="D594" s="176" t="s">
        <v>414</v>
      </c>
      <c r="E594" s="177" t="s">
        <v>964</v>
      </c>
      <c r="F594" s="178" t="s">
        <v>965</v>
      </c>
      <c r="G594" s="179" t="s">
        <v>505</v>
      </c>
      <c r="H594" s="180">
        <v>7</v>
      </c>
      <c r="I594" s="181"/>
      <c r="J594" s="182">
        <f>ROUND(I594*H594,2)</f>
        <v>0</v>
      </c>
      <c r="K594" s="178" t="s">
        <v>159</v>
      </c>
      <c r="L594" s="183"/>
      <c r="M594" s="184" t="s">
        <v>1</v>
      </c>
      <c r="N594" s="185" t="s">
        <v>42</v>
      </c>
      <c r="P594" s="145">
        <f>O594*H594</f>
        <v>0</v>
      </c>
      <c r="Q594" s="145">
        <v>0.108</v>
      </c>
      <c r="R594" s="145">
        <f>Q594*H594</f>
        <v>0.75600000000000001</v>
      </c>
      <c r="S594" s="145">
        <v>0</v>
      </c>
      <c r="T594" s="146">
        <f>S594*H594</f>
        <v>0</v>
      </c>
      <c r="AR594" s="147" t="s">
        <v>200</v>
      </c>
      <c r="AT594" s="147" t="s">
        <v>414</v>
      </c>
      <c r="AU594" s="147" t="s">
        <v>87</v>
      </c>
      <c r="AY594" s="17" t="s">
        <v>149</v>
      </c>
      <c r="BE594" s="148">
        <f>IF(N594="základní",J594,0)</f>
        <v>0</v>
      </c>
      <c r="BF594" s="148">
        <f>IF(N594="snížená",J594,0)</f>
        <v>0</v>
      </c>
      <c r="BG594" s="148">
        <f>IF(N594="zákl. přenesená",J594,0)</f>
        <v>0</v>
      </c>
      <c r="BH594" s="148">
        <f>IF(N594="sníž. přenesená",J594,0)</f>
        <v>0</v>
      </c>
      <c r="BI594" s="148">
        <f>IF(N594="nulová",J594,0)</f>
        <v>0</v>
      </c>
      <c r="BJ594" s="17" t="s">
        <v>85</v>
      </c>
      <c r="BK594" s="148">
        <f>ROUND(I594*H594,2)</f>
        <v>0</v>
      </c>
      <c r="BL594" s="17" t="s">
        <v>148</v>
      </c>
      <c r="BM594" s="147" t="s">
        <v>966</v>
      </c>
    </row>
    <row r="595" spans="2:65" s="1" customFormat="1" ht="10.199999999999999">
      <c r="B595" s="32"/>
      <c r="D595" s="149" t="s">
        <v>162</v>
      </c>
      <c r="F595" s="150" t="s">
        <v>965</v>
      </c>
      <c r="I595" s="151"/>
      <c r="L595" s="32"/>
      <c r="M595" s="152"/>
      <c r="T595" s="56"/>
      <c r="AT595" s="17" t="s">
        <v>162</v>
      </c>
      <c r="AU595" s="17" t="s">
        <v>87</v>
      </c>
    </row>
    <row r="596" spans="2:65" s="13" customFormat="1" ht="10.199999999999999">
      <c r="B596" s="159"/>
      <c r="D596" s="149" t="s">
        <v>163</v>
      </c>
      <c r="E596" s="160" t="s">
        <v>1</v>
      </c>
      <c r="F596" s="161" t="s">
        <v>967</v>
      </c>
      <c r="H596" s="162">
        <v>7</v>
      </c>
      <c r="I596" s="163"/>
      <c r="L596" s="159"/>
      <c r="M596" s="164"/>
      <c r="T596" s="165"/>
      <c r="AT596" s="160" t="s">
        <v>163</v>
      </c>
      <c r="AU596" s="160" t="s">
        <v>87</v>
      </c>
      <c r="AV596" s="13" t="s">
        <v>87</v>
      </c>
      <c r="AW596" s="13" t="s">
        <v>33</v>
      </c>
      <c r="AX596" s="13" t="s">
        <v>85</v>
      </c>
      <c r="AY596" s="160" t="s">
        <v>149</v>
      </c>
    </row>
    <row r="597" spans="2:65" s="11" customFormat="1" ht="22.8" customHeight="1">
      <c r="B597" s="124"/>
      <c r="D597" s="125" t="s">
        <v>76</v>
      </c>
      <c r="E597" s="134" t="s">
        <v>209</v>
      </c>
      <c r="F597" s="134" t="s">
        <v>968</v>
      </c>
      <c r="I597" s="127"/>
      <c r="J597" s="135">
        <f>BK597</f>
        <v>0</v>
      </c>
      <c r="L597" s="124"/>
      <c r="M597" s="129"/>
      <c r="P597" s="130">
        <f>SUM(P598:P703)</f>
        <v>0</v>
      </c>
      <c r="R597" s="130">
        <f>SUM(R598:R703)</f>
        <v>217.22897147999998</v>
      </c>
      <c r="T597" s="131">
        <f>SUM(T598:T703)</f>
        <v>9.0890000000000004</v>
      </c>
      <c r="AR597" s="125" t="s">
        <v>85</v>
      </c>
      <c r="AT597" s="132" t="s">
        <v>76</v>
      </c>
      <c r="AU597" s="132" t="s">
        <v>85</v>
      </c>
      <c r="AY597" s="125" t="s">
        <v>149</v>
      </c>
      <c r="BK597" s="133">
        <f>SUM(BK598:BK703)</f>
        <v>0</v>
      </c>
    </row>
    <row r="598" spans="2:65" s="1" customFormat="1" ht="16.5" customHeight="1">
      <c r="B598" s="32"/>
      <c r="C598" s="136" t="s">
        <v>969</v>
      </c>
      <c r="D598" s="136" t="s">
        <v>155</v>
      </c>
      <c r="E598" s="137" t="s">
        <v>970</v>
      </c>
      <c r="F598" s="138" t="s">
        <v>971</v>
      </c>
      <c r="G598" s="139" t="s">
        <v>298</v>
      </c>
      <c r="H598" s="140">
        <v>6</v>
      </c>
      <c r="I598" s="141"/>
      <c r="J598" s="142">
        <f>ROUND(I598*H598,2)</f>
        <v>0</v>
      </c>
      <c r="K598" s="138" t="s">
        <v>159</v>
      </c>
      <c r="L598" s="32"/>
      <c r="M598" s="143" t="s">
        <v>1</v>
      </c>
      <c r="N598" s="144" t="s">
        <v>42</v>
      </c>
      <c r="P598" s="145">
        <f>O598*H598</f>
        <v>0</v>
      </c>
      <c r="Q598" s="145">
        <v>0</v>
      </c>
      <c r="R598" s="145">
        <f>Q598*H598</f>
        <v>0</v>
      </c>
      <c r="S598" s="145">
        <v>0.55600000000000005</v>
      </c>
      <c r="T598" s="146">
        <f>S598*H598</f>
        <v>3.3360000000000003</v>
      </c>
      <c r="AR598" s="147" t="s">
        <v>148</v>
      </c>
      <c r="AT598" s="147" t="s">
        <v>155</v>
      </c>
      <c r="AU598" s="147" t="s">
        <v>87</v>
      </c>
      <c r="AY598" s="17" t="s">
        <v>149</v>
      </c>
      <c r="BE598" s="148">
        <f>IF(N598="základní",J598,0)</f>
        <v>0</v>
      </c>
      <c r="BF598" s="148">
        <f>IF(N598="snížená",J598,0)</f>
        <v>0</v>
      </c>
      <c r="BG598" s="148">
        <f>IF(N598="zákl. přenesená",J598,0)</f>
        <v>0</v>
      </c>
      <c r="BH598" s="148">
        <f>IF(N598="sníž. přenesená",J598,0)</f>
        <v>0</v>
      </c>
      <c r="BI598" s="148">
        <f>IF(N598="nulová",J598,0)</f>
        <v>0</v>
      </c>
      <c r="BJ598" s="17" t="s">
        <v>85</v>
      </c>
      <c r="BK598" s="148">
        <f>ROUND(I598*H598,2)</f>
        <v>0</v>
      </c>
      <c r="BL598" s="17" t="s">
        <v>148</v>
      </c>
      <c r="BM598" s="147" t="s">
        <v>972</v>
      </c>
    </row>
    <row r="599" spans="2:65" s="1" customFormat="1" ht="10.199999999999999">
      <c r="B599" s="32"/>
      <c r="D599" s="149" t="s">
        <v>162</v>
      </c>
      <c r="F599" s="150" t="s">
        <v>973</v>
      </c>
      <c r="I599" s="151"/>
      <c r="L599" s="32"/>
      <c r="M599" s="152"/>
      <c r="T599" s="56"/>
      <c r="AT599" s="17" t="s">
        <v>162</v>
      </c>
      <c r="AU599" s="17" t="s">
        <v>87</v>
      </c>
    </row>
    <row r="600" spans="2:65" s="13" customFormat="1" ht="10.199999999999999">
      <c r="B600" s="159"/>
      <c r="D600" s="149" t="s">
        <v>163</v>
      </c>
      <c r="E600" s="160" t="s">
        <v>1</v>
      </c>
      <c r="F600" s="161" t="s">
        <v>974</v>
      </c>
      <c r="H600" s="162">
        <v>6</v>
      </c>
      <c r="I600" s="163"/>
      <c r="L600" s="159"/>
      <c r="M600" s="164"/>
      <c r="T600" s="165"/>
      <c r="AT600" s="160" t="s">
        <v>163</v>
      </c>
      <c r="AU600" s="160" t="s">
        <v>87</v>
      </c>
      <c r="AV600" s="13" t="s">
        <v>87</v>
      </c>
      <c r="AW600" s="13" t="s">
        <v>33</v>
      </c>
      <c r="AX600" s="13" t="s">
        <v>85</v>
      </c>
      <c r="AY600" s="160" t="s">
        <v>149</v>
      </c>
    </row>
    <row r="601" spans="2:65" s="1" customFormat="1" ht="16.5" customHeight="1">
      <c r="B601" s="32"/>
      <c r="C601" s="136" t="s">
        <v>975</v>
      </c>
      <c r="D601" s="136" t="s">
        <v>155</v>
      </c>
      <c r="E601" s="137" t="s">
        <v>976</v>
      </c>
      <c r="F601" s="138" t="s">
        <v>977</v>
      </c>
      <c r="G601" s="139" t="s">
        <v>505</v>
      </c>
      <c r="H601" s="140">
        <v>9</v>
      </c>
      <c r="I601" s="141"/>
      <c r="J601" s="142">
        <f>ROUND(I601*H601,2)</f>
        <v>0</v>
      </c>
      <c r="K601" s="138" t="s">
        <v>159</v>
      </c>
      <c r="L601" s="32"/>
      <c r="M601" s="143" t="s">
        <v>1</v>
      </c>
      <c r="N601" s="144" t="s">
        <v>42</v>
      </c>
      <c r="P601" s="145">
        <f>O601*H601</f>
        <v>0</v>
      </c>
      <c r="Q601" s="145">
        <v>6.9999999999999999E-4</v>
      </c>
      <c r="R601" s="145">
        <f>Q601*H601</f>
        <v>6.3E-3</v>
      </c>
      <c r="S601" s="145">
        <v>0</v>
      </c>
      <c r="T601" s="146">
        <f>S601*H601</f>
        <v>0</v>
      </c>
      <c r="AR601" s="147" t="s">
        <v>148</v>
      </c>
      <c r="AT601" s="147" t="s">
        <v>155</v>
      </c>
      <c r="AU601" s="147" t="s">
        <v>87</v>
      </c>
      <c r="AY601" s="17" t="s">
        <v>149</v>
      </c>
      <c r="BE601" s="148">
        <f>IF(N601="základní",J601,0)</f>
        <v>0</v>
      </c>
      <c r="BF601" s="148">
        <f>IF(N601="snížená",J601,0)</f>
        <v>0</v>
      </c>
      <c r="BG601" s="148">
        <f>IF(N601="zákl. přenesená",J601,0)</f>
        <v>0</v>
      </c>
      <c r="BH601" s="148">
        <f>IF(N601="sníž. přenesená",J601,0)</f>
        <v>0</v>
      </c>
      <c r="BI601" s="148">
        <f>IF(N601="nulová",J601,0)</f>
        <v>0</v>
      </c>
      <c r="BJ601" s="17" t="s">
        <v>85</v>
      </c>
      <c r="BK601" s="148">
        <f>ROUND(I601*H601,2)</f>
        <v>0</v>
      </c>
      <c r="BL601" s="17" t="s">
        <v>148</v>
      </c>
      <c r="BM601" s="147" t="s">
        <v>978</v>
      </c>
    </row>
    <row r="602" spans="2:65" s="1" customFormat="1" ht="10.199999999999999">
      <c r="B602" s="32"/>
      <c r="D602" s="149" t="s">
        <v>162</v>
      </c>
      <c r="F602" s="150" t="s">
        <v>979</v>
      </c>
      <c r="I602" s="151"/>
      <c r="L602" s="32"/>
      <c r="M602" s="152"/>
      <c r="T602" s="56"/>
      <c r="AT602" s="17" t="s">
        <v>162</v>
      </c>
      <c r="AU602" s="17" t="s">
        <v>87</v>
      </c>
    </row>
    <row r="603" spans="2:65" s="13" customFormat="1" ht="10.199999999999999">
      <c r="B603" s="159"/>
      <c r="D603" s="149" t="s">
        <v>163</v>
      </c>
      <c r="E603" s="160" t="s">
        <v>1</v>
      </c>
      <c r="F603" s="161" t="s">
        <v>980</v>
      </c>
      <c r="H603" s="162">
        <v>7</v>
      </c>
      <c r="I603" s="163"/>
      <c r="L603" s="159"/>
      <c r="M603" s="164"/>
      <c r="T603" s="165"/>
      <c r="AT603" s="160" t="s">
        <v>163</v>
      </c>
      <c r="AU603" s="160" t="s">
        <v>87</v>
      </c>
      <c r="AV603" s="13" t="s">
        <v>87</v>
      </c>
      <c r="AW603" s="13" t="s">
        <v>33</v>
      </c>
      <c r="AX603" s="13" t="s">
        <v>77</v>
      </c>
      <c r="AY603" s="160" t="s">
        <v>149</v>
      </c>
    </row>
    <row r="604" spans="2:65" s="13" customFormat="1" ht="10.199999999999999">
      <c r="B604" s="159"/>
      <c r="D604" s="149" t="s">
        <v>163</v>
      </c>
      <c r="E604" s="160" t="s">
        <v>1</v>
      </c>
      <c r="F604" s="161" t="s">
        <v>981</v>
      </c>
      <c r="H604" s="162">
        <v>2</v>
      </c>
      <c r="I604" s="163"/>
      <c r="L604" s="159"/>
      <c r="M604" s="164"/>
      <c r="T604" s="165"/>
      <c r="AT604" s="160" t="s">
        <v>163</v>
      </c>
      <c r="AU604" s="160" t="s">
        <v>87</v>
      </c>
      <c r="AV604" s="13" t="s">
        <v>87</v>
      </c>
      <c r="AW604" s="13" t="s">
        <v>33</v>
      </c>
      <c r="AX604" s="13" t="s">
        <v>77</v>
      </c>
      <c r="AY604" s="160" t="s">
        <v>149</v>
      </c>
    </row>
    <row r="605" spans="2:65" s="14" customFormat="1" ht="10.199999999999999">
      <c r="B605" s="169"/>
      <c r="D605" s="149" t="s">
        <v>163</v>
      </c>
      <c r="E605" s="170" t="s">
        <v>1</v>
      </c>
      <c r="F605" s="171" t="s">
        <v>271</v>
      </c>
      <c r="H605" s="172">
        <v>9</v>
      </c>
      <c r="I605" s="173"/>
      <c r="L605" s="169"/>
      <c r="M605" s="174"/>
      <c r="T605" s="175"/>
      <c r="AT605" s="170" t="s">
        <v>163</v>
      </c>
      <c r="AU605" s="170" t="s">
        <v>87</v>
      </c>
      <c r="AV605" s="14" t="s">
        <v>148</v>
      </c>
      <c r="AW605" s="14" t="s">
        <v>33</v>
      </c>
      <c r="AX605" s="14" t="s">
        <v>85</v>
      </c>
      <c r="AY605" s="170" t="s">
        <v>149</v>
      </c>
    </row>
    <row r="606" spans="2:65" s="1" customFormat="1" ht="16.5" customHeight="1">
      <c r="B606" s="32"/>
      <c r="C606" s="176" t="s">
        <v>982</v>
      </c>
      <c r="D606" s="176" t="s">
        <v>414</v>
      </c>
      <c r="E606" s="177" t="s">
        <v>983</v>
      </c>
      <c r="F606" s="178" t="s">
        <v>984</v>
      </c>
      <c r="G606" s="179" t="s">
        <v>505</v>
      </c>
      <c r="H606" s="180">
        <v>1</v>
      </c>
      <c r="I606" s="181"/>
      <c r="J606" s="182">
        <f>ROUND(I606*H606,2)</f>
        <v>0</v>
      </c>
      <c r="K606" s="178" t="s">
        <v>159</v>
      </c>
      <c r="L606" s="183"/>
      <c r="M606" s="184" t="s">
        <v>1</v>
      </c>
      <c r="N606" s="185" t="s">
        <v>42</v>
      </c>
      <c r="P606" s="145">
        <f>O606*H606</f>
        <v>0</v>
      </c>
      <c r="Q606" s="145">
        <v>3.5000000000000001E-3</v>
      </c>
      <c r="R606" s="145">
        <f>Q606*H606</f>
        <v>3.5000000000000001E-3</v>
      </c>
      <c r="S606" s="145">
        <v>0</v>
      </c>
      <c r="T606" s="146">
        <f>S606*H606</f>
        <v>0</v>
      </c>
      <c r="AR606" s="147" t="s">
        <v>200</v>
      </c>
      <c r="AT606" s="147" t="s">
        <v>414</v>
      </c>
      <c r="AU606" s="147" t="s">
        <v>87</v>
      </c>
      <c r="AY606" s="17" t="s">
        <v>149</v>
      </c>
      <c r="BE606" s="148">
        <f>IF(N606="základní",J606,0)</f>
        <v>0</v>
      </c>
      <c r="BF606" s="148">
        <f>IF(N606="snížená",J606,0)</f>
        <v>0</v>
      </c>
      <c r="BG606" s="148">
        <f>IF(N606="zákl. přenesená",J606,0)</f>
        <v>0</v>
      </c>
      <c r="BH606" s="148">
        <f>IF(N606="sníž. přenesená",J606,0)</f>
        <v>0</v>
      </c>
      <c r="BI606" s="148">
        <f>IF(N606="nulová",J606,0)</f>
        <v>0</v>
      </c>
      <c r="BJ606" s="17" t="s">
        <v>85</v>
      </c>
      <c r="BK606" s="148">
        <f>ROUND(I606*H606,2)</f>
        <v>0</v>
      </c>
      <c r="BL606" s="17" t="s">
        <v>148</v>
      </c>
      <c r="BM606" s="147" t="s">
        <v>985</v>
      </c>
    </row>
    <row r="607" spans="2:65" s="1" customFormat="1" ht="10.199999999999999">
      <c r="B607" s="32"/>
      <c r="D607" s="149" t="s">
        <v>162</v>
      </c>
      <c r="F607" s="150" t="s">
        <v>984</v>
      </c>
      <c r="I607" s="151"/>
      <c r="L607" s="32"/>
      <c r="M607" s="152"/>
      <c r="T607" s="56"/>
      <c r="AT607" s="17" t="s">
        <v>162</v>
      </c>
      <c r="AU607" s="17" t="s">
        <v>87</v>
      </c>
    </row>
    <row r="608" spans="2:65" s="13" customFormat="1" ht="10.199999999999999">
      <c r="B608" s="159"/>
      <c r="D608" s="149" t="s">
        <v>163</v>
      </c>
      <c r="E608" s="160" t="s">
        <v>1</v>
      </c>
      <c r="F608" s="161" t="s">
        <v>986</v>
      </c>
      <c r="H608" s="162">
        <v>1</v>
      </c>
      <c r="I608" s="163"/>
      <c r="L608" s="159"/>
      <c r="M608" s="164"/>
      <c r="T608" s="165"/>
      <c r="AT608" s="160" t="s">
        <v>163</v>
      </c>
      <c r="AU608" s="160" t="s">
        <v>87</v>
      </c>
      <c r="AV608" s="13" t="s">
        <v>87</v>
      </c>
      <c r="AW608" s="13" t="s">
        <v>33</v>
      </c>
      <c r="AX608" s="13" t="s">
        <v>85</v>
      </c>
      <c r="AY608" s="160" t="s">
        <v>149</v>
      </c>
    </row>
    <row r="609" spans="2:65" s="1" customFormat="1" ht="16.5" customHeight="1">
      <c r="B609" s="32"/>
      <c r="C609" s="176" t="s">
        <v>987</v>
      </c>
      <c r="D609" s="176" t="s">
        <v>414</v>
      </c>
      <c r="E609" s="177" t="s">
        <v>988</v>
      </c>
      <c r="F609" s="178" t="s">
        <v>989</v>
      </c>
      <c r="G609" s="179" t="s">
        <v>505</v>
      </c>
      <c r="H609" s="180">
        <v>2</v>
      </c>
      <c r="I609" s="181"/>
      <c r="J609" s="182">
        <f>ROUND(I609*H609,2)</f>
        <v>0</v>
      </c>
      <c r="K609" s="178" t="s">
        <v>159</v>
      </c>
      <c r="L609" s="183"/>
      <c r="M609" s="184" t="s">
        <v>1</v>
      </c>
      <c r="N609" s="185" t="s">
        <v>42</v>
      </c>
      <c r="P609" s="145">
        <f>O609*H609</f>
        <v>0</v>
      </c>
      <c r="Q609" s="145">
        <v>7.7000000000000002E-3</v>
      </c>
      <c r="R609" s="145">
        <f>Q609*H609</f>
        <v>1.54E-2</v>
      </c>
      <c r="S609" s="145">
        <v>0</v>
      </c>
      <c r="T609" s="146">
        <f>S609*H609</f>
        <v>0</v>
      </c>
      <c r="AR609" s="147" t="s">
        <v>200</v>
      </c>
      <c r="AT609" s="147" t="s">
        <v>414</v>
      </c>
      <c r="AU609" s="147" t="s">
        <v>87</v>
      </c>
      <c r="AY609" s="17" t="s">
        <v>149</v>
      </c>
      <c r="BE609" s="148">
        <f>IF(N609="základní",J609,0)</f>
        <v>0</v>
      </c>
      <c r="BF609" s="148">
        <f>IF(N609="snížená",J609,0)</f>
        <v>0</v>
      </c>
      <c r="BG609" s="148">
        <f>IF(N609="zákl. přenesená",J609,0)</f>
        <v>0</v>
      </c>
      <c r="BH609" s="148">
        <f>IF(N609="sníž. přenesená",J609,0)</f>
        <v>0</v>
      </c>
      <c r="BI609" s="148">
        <f>IF(N609="nulová",J609,0)</f>
        <v>0</v>
      </c>
      <c r="BJ609" s="17" t="s">
        <v>85</v>
      </c>
      <c r="BK609" s="148">
        <f>ROUND(I609*H609,2)</f>
        <v>0</v>
      </c>
      <c r="BL609" s="17" t="s">
        <v>148</v>
      </c>
      <c r="BM609" s="147" t="s">
        <v>990</v>
      </c>
    </row>
    <row r="610" spans="2:65" s="1" customFormat="1" ht="10.199999999999999">
      <c r="B610" s="32"/>
      <c r="D610" s="149" t="s">
        <v>162</v>
      </c>
      <c r="F610" s="150" t="s">
        <v>989</v>
      </c>
      <c r="I610" s="151"/>
      <c r="L610" s="32"/>
      <c r="M610" s="152"/>
      <c r="T610" s="56"/>
      <c r="AT610" s="17" t="s">
        <v>162</v>
      </c>
      <c r="AU610" s="17" t="s">
        <v>87</v>
      </c>
    </row>
    <row r="611" spans="2:65" s="13" customFormat="1" ht="10.199999999999999">
      <c r="B611" s="159"/>
      <c r="D611" s="149" t="s">
        <v>163</v>
      </c>
      <c r="E611" s="160" t="s">
        <v>1</v>
      </c>
      <c r="F611" s="161" t="s">
        <v>991</v>
      </c>
      <c r="H611" s="162">
        <v>1</v>
      </c>
      <c r="I611" s="163"/>
      <c r="L611" s="159"/>
      <c r="M611" s="164"/>
      <c r="T611" s="165"/>
      <c r="AT611" s="160" t="s">
        <v>163</v>
      </c>
      <c r="AU611" s="160" t="s">
        <v>87</v>
      </c>
      <c r="AV611" s="13" t="s">
        <v>87</v>
      </c>
      <c r="AW611" s="13" t="s">
        <v>33</v>
      </c>
      <c r="AX611" s="13" t="s">
        <v>77</v>
      </c>
      <c r="AY611" s="160" t="s">
        <v>149</v>
      </c>
    </row>
    <row r="612" spans="2:65" s="13" customFormat="1" ht="10.199999999999999">
      <c r="B612" s="159"/>
      <c r="D612" s="149" t="s">
        <v>163</v>
      </c>
      <c r="E612" s="160" t="s">
        <v>1</v>
      </c>
      <c r="F612" s="161" t="s">
        <v>992</v>
      </c>
      <c r="H612" s="162">
        <v>1</v>
      </c>
      <c r="I612" s="163"/>
      <c r="L612" s="159"/>
      <c r="M612" s="164"/>
      <c r="T612" s="165"/>
      <c r="AT612" s="160" t="s">
        <v>163</v>
      </c>
      <c r="AU612" s="160" t="s">
        <v>87</v>
      </c>
      <c r="AV612" s="13" t="s">
        <v>87</v>
      </c>
      <c r="AW612" s="13" t="s">
        <v>33</v>
      </c>
      <c r="AX612" s="13" t="s">
        <v>77</v>
      </c>
      <c r="AY612" s="160" t="s">
        <v>149</v>
      </c>
    </row>
    <row r="613" spans="2:65" s="14" customFormat="1" ht="10.199999999999999">
      <c r="B613" s="169"/>
      <c r="D613" s="149" t="s">
        <v>163</v>
      </c>
      <c r="E613" s="170" t="s">
        <v>1</v>
      </c>
      <c r="F613" s="171" t="s">
        <v>271</v>
      </c>
      <c r="H613" s="172">
        <v>2</v>
      </c>
      <c r="I613" s="173"/>
      <c r="L613" s="169"/>
      <c r="M613" s="174"/>
      <c r="T613" s="175"/>
      <c r="AT613" s="170" t="s">
        <v>163</v>
      </c>
      <c r="AU613" s="170" t="s">
        <v>87</v>
      </c>
      <c r="AV613" s="14" t="s">
        <v>148</v>
      </c>
      <c r="AW613" s="14" t="s">
        <v>33</v>
      </c>
      <c r="AX613" s="14" t="s">
        <v>85</v>
      </c>
      <c r="AY613" s="170" t="s">
        <v>149</v>
      </c>
    </row>
    <row r="614" spans="2:65" s="1" customFormat="1" ht="16.5" customHeight="1">
      <c r="B614" s="32"/>
      <c r="C614" s="176" t="s">
        <v>993</v>
      </c>
      <c r="D614" s="176" t="s">
        <v>414</v>
      </c>
      <c r="E614" s="177" t="s">
        <v>994</v>
      </c>
      <c r="F614" s="178" t="s">
        <v>995</v>
      </c>
      <c r="G614" s="179" t="s">
        <v>505</v>
      </c>
      <c r="H614" s="180">
        <v>2</v>
      </c>
      <c r="I614" s="181"/>
      <c r="J614" s="182">
        <f>ROUND(I614*H614,2)</f>
        <v>0</v>
      </c>
      <c r="K614" s="178" t="s">
        <v>159</v>
      </c>
      <c r="L614" s="183"/>
      <c r="M614" s="184" t="s">
        <v>1</v>
      </c>
      <c r="N614" s="185" t="s">
        <v>42</v>
      </c>
      <c r="P614" s="145">
        <f>O614*H614</f>
        <v>0</v>
      </c>
      <c r="Q614" s="145">
        <v>4.0000000000000001E-3</v>
      </c>
      <c r="R614" s="145">
        <f>Q614*H614</f>
        <v>8.0000000000000002E-3</v>
      </c>
      <c r="S614" s="145">
        <v>0</v>
      </c>
      <c r="T614" s="146">
        <f>S614*H614</f>
        <v>0</v>
      </c>
      <c r="AR614" s="147" t="s">
        <v>200</v>
      </c>
      <c r="AT614" s="147" t="s">
        <v>414</v>
      </c>
      <c r="AU614" s="147" t="s">
        <v>87</v>
      </c>
      <c r="AY614" s="17" t="s">
        <v>149</v>
      </c>
      <c r="BE614" s="148">
        <f>IF(N614="základní",J614,0)</f>
        <v>0</v>
      </c>
      <c r="BF614" s="148">
        <f>IF(N614="snížená",J614,0)</f>
        <v>0</v>
      </c>
      <c r="BG614" s="148">
        <f>IF(N614="zákl. přenesená",J614,0)</f>
        <v>0</v>
      </c>
      <c r="BH614" s="148">
        <f>IF(N614="sníž. přenesená",J614,0)</f>
        <v>0</v>
      </c>
      <c r="BI614" s="148">
        <f>IF(N614="nulová",J614,0)</f>
        <v>0</v>
      </c>
      <c r="BJ614" s="17" t="s">
        <v>85</v>
      </c>
      <c r="BK614" s="148">
        <f>ROUND(I614*H614,2)</f>
        <v>0</v>
      </c>
      <c r="BL614" s="17" t="s">
        <v>148</v>
      </c>
      <c r="BM614" s="147" t="s">
        <v>996</v>
      </c>
    </row>
    <row r="615" spans="2:65" s="1" customFormat="1" ht="10.199999999999999">
      <c r="B615" s="32"/>
      <c r="D615" s="149" t="s">
        <v>162</v>
      </c>
      <c r="F615" s="150" t="s">
        <v>995</v>
      </c>
      <c r="I615" s="151"/>
      <c r="L615" s="32"/>
      <c r="M615" s="152"/>
      <c r="T615" s="56"/>
      <c r="AT615" s="17" t="s">
        <v>162</v>
      </c>
      <c r="AU615" s="17" t="s">
        <v>87</v>
      </c>
    </row>
    <row r="616" spans="2:65" s="13" customFormat="1" ht="10.199999999999999">
      <c r="B616" s="159"/>
      <c r="D616" s="149" t="s">
        <v>163</v>
      </c>
      <c r="E616" s="160" t="s">
        <v>1</v>
      </c>
      <c r="F616" s="161" t="s">
        <v>997</v>
      </c>
      <c r="H616" s="162">
        <v>2</v>
      </c>
      <c r="I616" s="163"/>
      <c r="L616" s="159"/>
      <c r="M616" s="164"/>
      <c r="T616" s="165"/>
      <c r="AT616" s="160" t="s">
        <v>163</v>
      </c>
      <c r="AU616" s="160" t="s">
        <v>87</v>
      </c>
      <c r="AV616" s="13" t="s">
        <v>87</v>
      </c>
      <c r="AW616" s="13" t="s">
        <v>33</v>
      </c>
      <c r="AX616" s="13" t="s">
        <v>85</v>
      </c>
      <c r="AY616" s="160" t="s">
        <v>149</v>
      </c>
    </row>
    <row r="617" spans="2:65" s="1" customFormat="1" ht="16.5" customHeight="1">
      <c r="B617" s="32"/>
      <c r="C617" s="176" t="s">
        <v>998</v>
      </c>
      <c r="D617" s="176" t="s">
        <v>414</v>
      </c>
      <c r="E617" s="177" t="s">
        <v>999</v>
      </c>
      <c r="F617" s="178" t="s">
        <v>1000</v>
      </c>
      <c r="G617" s="179" t="s">
        <v>505</v>
      </c>
      <c r="H617" s="180">
        <v>2</v>
      </c>
      <c r="I617" s="181"/>
      <c r="J617" s="182">
        <f>ROUND(I617*H617,2)</f>
        <v>0</v>
      </c>
      <c r="K617" s="178" t="s">
        <v>159</v>
      </c>
      <c r="L617" s="183"/>
      <c r="M617" s="184" t="s">
        <v>1</v>
      </c>
      <c r="N617" s="185" t="s">
        <v>42</v>
      </c>
      <c r="P617" s="145">
        <f>O617*H617</f>
        <v>0</v>
      </c>
      <c r="Q617" s="145">
        <v>5.0000000000000001E-3</v>
      </c>
      <c r="R617" s="145">
        <f>Q617*H617</f>
        <v>0.01</v>
      </c>
      <c r="S617" s="145">
        <v>0</v>
      </c>
      <c r="T617" s="146">
        <f>S617*H617</f>
        <v>0</v>
      </c>
      <c r="AR617" s="147" t="s">
        <v>200</v>
      </c>
      <c r="AT617" s="147" t="s">
        <v>414</v>
      </c>
      <c r="AU617" s="147" t="s">
        <v>87</v>
      </c>
      <c r="AY617" s="17" t="s">
        <v>149</v>
      </c>
      <c r="BE617" s="148">
        <f>IF(N617="základní",J617,0)</f>
        <v>0</v>
      </c>
      <c r="BF617" s="148">
        <f>IF(N617="snížená",J617,0)</f>
        <v>0</v>
      </c>
      <c r="BG617" s="148">
        <f>IF(N617="zákl. přenesená",J617,0)</f>
        <v>0</v>
      </c>
      <c r="BH617" s="148">
        <f>IF(N617="sníž. přenesená",J617,0)</f>
        <v>0</v>
      </c>
      <c r="BI617" s="148">
        <f>IF(N617="nulová",J617,0)</f>
        <v>0</v>
      </c>
      <c r="BJ617" s="17" t="s">
        <v>85</v>
      </c>
      <c r="BK617" s="148">
        <f>ROUND(I617*H617,2)</f>
        <v>0</v>
      </c>
      <c r="BL617" s="17" t="s">
        <v>148</v>
      </c>
      <c r="BM617" s="147" t="s">
        <v>1001</v>
      </c>
    </row>
    <row r="618" spans="2:65" s="1" customFormat="1" ht="10.199999999999999">
      <c r="B618" s="32"/>
      <c r="D618" s="149" t="s">
        <v>162</v>
      </c>
      <c r="F618" s="150" t="s">
        <v>1000</v>
      </c>
      <c r="I618" s="151"/>
      <c r="L618" s="32"/>
      <c r="M618" s="152"/>
      <c r="T618" s="56"/>
      <c r="AT618" s="17" t="s">
        <v>162</v>
      </c>
      <c r="AU618" s="17" t="s">
        <v>87</v>
      </c>
    </row>
    <row r="619" spans="2:65" s="13" customFormat="1" ht="10.199999999999999">
      <c r="B619" s="159"/>
      <c r="D619" s="149" t="s">
        <v>163</v>
      </c>
      <c r="E619" s="160" t="s">
        <v>1</v>
      </c>
      <c r="F619" s="161" t="s">
        <v>1002</v>
      </c>
      <c r="H619" s="162">
        <v>2</v>
      </c>
      <c r="I619" s="163"/>
      <c r="L619" s="159"/>
      <c r="M619" s="164"/>
      <c r="T619" s="165"/>
      <c r="AT619" s="160" t="s">
        <v>163</v>
      </c>
      <c r="AU619" s="160" t="s">
        <v>87</v>
      </c>
      <c r="AV619" s="13" t="s">
        <v>87</v>
      </c>
      <c r="AW619" s="13" t="s">
        <v>33</v>
      </c>
      <c r="AX619" s="13" t="s">
        <v>85</v>
      </c>
      <c r="AY619" s="160" t="s">
        <v>149</v>
      </c>
    </row>
    <row r="620" spans="2:65" s="1" customFormat="1" ht="16.5" customHeight="1">
      <c r="B620" s="32"/>
      <c r="C620" s="136" t="s">
        <v>1003</v>
      </c>
      <c r="D620" s="136" t="s">
        <v>155</v>
      </c>
      <c r="E620" s="137" t="s">
        <v>1004</v>
      </c>
      <c r="F620" s="138" t="s">
        <v>1005</v>
      </c>
      <c r="G620" s="139" t="s">
        <v>505</v>
      </c>
      <c r="H620" s="140">
        <v>9</v>
      </c>
      <c r="I620" s="141"/>
      <c r="J620" s="142">
        <f>ROUND(I620*H620,2)</f>
        <v>0</v>
      </c>
      <c r="K620" s="138" t="s">
        <v>159</v>
      </c>
      <c r="L620" s="32"/>
      <c r="M620" s="143" t="s">
        <v>1</v>
      </c>
      <c r="N620" s="144" t="s">
        <v>42</v>
      </c>
      <c r="P620" s="145">
        <f>O620*H620</f>
        <v>0</v>
      </c>
      <c r="Q620" s="145">
        <v>0.11241</v>
      </c>
      <c r="R620" s="145">
        <f>Q620*H620</f>
        <v>1.01169</v>
      </c>
      <c r="S620" s="145">
        <v>0</v>
      </c>
      <c r="T620" s="146">
        <f>S620*H620</f>
        <v>0</v>
      </c>
      <c r="AR620" s="147" t="s">
        <v>148</v>
      </c>
      <c r="AT620" s="147" t="s">
        <v>155</v>
      </c>
      <c r="AU620" s="147" t="s">
        <v>87</v>
      </c>
      <c r="AY620" s="17" t="s">
        <v>149</v>
      </c>
      <c r="BE620" s="148">
        <f>IF(N620="základní",J620,0)</f>
        <v>0</v>
      </c>
      <c r="BF620" s="148">
        <f>IF(N620="snížená",J620,0)</f>
        <v>0</v>
      </c>
      <c r="BG620" s="148">
        <f>IF(N620="zákl. přenesená",J620,0)</f>
        <v>0</v>
      </c>
      <c r="BH620" s="148">
        <f>IF(N620="sníž. přenesená",J620,0)</f>
        <v>0</v>
      </c>
      <c r="BI620" s="148">
        <f>IF(N620="nulová",J620,0)</f>
        <v>0</v>
      </c>
      <c r="BJ620" s="17" t="s">
        <v>85</v>
      </c>
      <c r="BK620" s="148">
        <f>ROUND(I620*H620,2)</f>
        <v>0</v>
      </c>
      <c r="BL620" s="17" t="s">
        <v>148</v>
      </c>
      <c r="BM620" s="147" t="s">
        <v>1006</v>
      </c>
    </row>
    <row r="621" spans="2:65" s="1" customFormat="1" ht="10.199999999999999">
      <c r="B621" s="32"/>
      <c r="D621" s="149" t="s">
        <v>162</v>
      </c>
      <c r="F621" s="150" t="s">
        <v>1007</v>
      </c>
      <c r="I621" s="151"/>
      <c r="L621" s="32"/>
      <c r="M621" s="152"/>
      <c r="T621" s="56"/>
      <c r="AT621" s="17" t="s">
        <v>162</v>
      </c>
      <c r="AU621" s="17" t="s">
        <v>87</v>
      </c>
    </row>
    <row r="622" spans="2:65" s="13" customFormat="1" ht="10.199999999999999">
      <c r="B622" s="159"/>
      <c r="D622" s="149" t="s">
        <v>163</v>
      </c>
      <c r="E622" s="160" t="s">
        <v>1</v>
      </c>
      <c r="F622" s="161" t="s">
        <v>1008</v>
      </c>
      <c r="H622" s="162">
        <v>1</v>
      </c>
      <c r="I622" s="163"/>
      <c r="L622" s="159"/>
      <c r="M622" s="164"/>
      <c r="T622" s="165"/>
      <c r="AT622" s="160" t="s">
        <v>163</v>
      </c>
      <c r="AU622" s="160" t="s">
        <v>87</v>
      </c>
      <c r="AV622" s="13" t="s">
        <v>87</v>
      </c>
      <c r="AW622" s="13" t="s">
        <v>33</v>
      </c>
      <c r="AX622" s="13" t="s">
        <v>77</v>
      </c>
      <c r="AY622" s="160" t="s">
        <v>149</v>
      </c>
    </row>
    <row r="623" spans="2:65" s="13" customFormat="1" ht="10.199999999999999">
      <c r="B623" s="159"/>
      <c r="D623" s="149" t="s">
        <v>163</v>
      </c>
      <c r="E623" s="160" t="s">
        <v>1</v>
      </c>
      <c r="F623" s="161" t="s">
        <v>1009</v>
      </c>
      <c r="H623" s="162">
        <v>1</v>
      </c>
      <c r="I623" s="163"/>
      <c r="L623" s="159"/>
      <c r="M623" s="164"/>
      <c r="T623" s="165"/>
      <c r="AT623" s="160" t="s">
        <v>163</v>
      </c>
      <c r="AU623" s="160" t="s">
        <v>87</v>
      </c>
      <c r="AV623" s="13" t="s">
        <v>87</v>
      </c>
      <c r="AW623" s="13" t="s">
        <v>33</v>
      </c>
      <c r="AX623" s="13" t="s">
        <v>77</v>
      </c>
      <c r="AY623" s="160" t="s">
        <v>149</v>
      </c>
    </row>
    <row r="624" spans="2:65" s="13" customFormat="1" ht="10.199999999999999">
      <c r="B624" s="159"/>
      <c r="D624" s="149" t="s">
        <v>163</v>
      </c>
      <c r="E624" s="160" t="s">
        <v>1</v>
      </c>
      <c r="F624" s="161" t="s">
        <v>1010</v>
      </c>
      <c r="H624" s="162">
        <v>7</v>
      </c>
      <c r="I624" s="163"/>
      <c r="L624" s="159"/>
      <c r="M624" s="164"/>
      <c r="T624" s="165"/>
      <c r="AT624" s="160" t="s">
        <v>163</v>
      </c>
      <c r="AU624" s="160" t="s">
        <v>87</v>
      </c>
      <c r="AV624" s="13" t="s">
        <v>87</v>
      </c>
      <c r="AW624" s="13" t="s">
        <v>33</v>
      </c>
      <c r="AX624" s="13" t="s">
        <v>77</v>
      </c>
      <c r="AY624" s="160" t="s">
        <v>149</v>
      </c>
    </row>
    <row r="625" spans="2:65" s="14" customFormat="1" ht="10.199999999999999">
      <c r="B625" s="169"/>
      <c r="D625" s="149" t="s">
        <v>163</v>
      </c>
      <c r="E625" s="170" t="s">
        <v>1</v>
      </c>
      <c r="F625" s="171" t="s">
        <v>271</v>
      </c>
      <c r="H625" s="172">
        <v>9</v>
      </c>
      <c r="I625" s="173"/>
      <c r="L625" s="169"/>
      <c r="M625" s="174"/>
      <c r="T625" s="175"/>
      <c r="AT625" s="170" t="s">
        <v>163</v>
      </c>
      <c r="AU625" s="170" t="s">
        <v>87</v>
      </c>
      <c r="AV625" s="14" t="s">
        <v>148</v>
      </c>
      <c r="AW625" s="14" t="s">
        <v>33</v>
      </c>
      <c r="AX625" s="14" t="s">
        <v>85</v>
      </c>
      <c r="AY625" s="170" t="s">
        <v>149</v>
      </c>
    </row>
    <row r="626" spans="2:65" s="1" customFormat="1" ht="16.5" customHeight="1">
      <c r="B626" s="32"/>
      <c r="C626" s="176" t="s">
        <v>1011</v>
      </c>
      <c r="D626" s="176" t="s">
        <v>414</v>
      </c>
      <c r="E626" s="177" t="s">
        <v>1012</v>
      </c>
      <c r="F626" s="178" t="s">
        <v>1013</v>
      </c>
      <c r="G626" s="179" t="s">
        <v>505</v>
      </c>
      <c r="H626" s="180">
        <v>9</v>
      </c>
      <c r="I626" s="181"/>
      <c r="J626" s="182">
        <f>ROUND(I626*H626,2)</f>
        <v>0</v>
      </c>
      <c r="K626" s="178" t="s">
        <v>159</v>
      </c>
      <c r="L626" s="183"/>
      <c r="M626" s="184" t="s">
        <v>1</v>
      </c>
      <c r="N626" s="185" t="s">
        <v>42</v>
      </c>
      <c r="P626" s="145">
        <f>O626*H626</f>
        <v>0</v>
      </c>
      <c r="Q626" s="145">
        <v>6.1000000000000004E-3</v>
      </c>
      <c r="R626" s="145">
        <f>Q626*H626</f>
        <v>5.4900000000000004E-2</v>
      </c>
      <c r="S626" s="145">
        <v>0</v>
      </c>
      <c r="T626" s="146">
        <f>S626*H626</f>
        <v>0</v>
      </c>
      <c r="AR626" s="147" t="s">
        <v>200</v>
      </c>
      <c r="AT626" s="147" t="s">
        <v>414</v>
      </c>
      <c r="AU626" s="147" t="s">
        <v>87</v>
      </c>
      <c r="AY626" s="17" t="s">
        <v>149</v>
      </c>
      <c r="BE626" s="148">
        <f>IF(N626="základní",J626,0)</f>
        <v>0</v>
      </c>
      <c r="BF626" s="148">
        <f>IF(N626="snížená",J626,0)</f>
        <v>0</v>
      </c>
      <c r="BG626" s="148">
        <f>IF(N626="zákl. přenesená",J626,0)</f>
        <v>0</v>
      </c>
      <c r="BH626" s="148">
        <f>IF(N626="sníž. přenesená",J626,0)</f>
        <v>0</v>
      </c>
      <c r="BI626" s="148">
        <f>IF(N626="nulová",J626,0)</f>
        <v>0</v>
      </c>
      <c r="BJ626" s="17" t="s">
        <v>85</v>
      </c>
      <c r="BK626" s="148">
        <f>ROUND(I626*H626,2)</f>
        <v>0</v>
      </c>
      <c r="BL626" s="17" t="s">
        <v>148</v>
      </c>
      <c r="BM626" s="147" t="s">
        <v>1014</v>
      </c>
    </row>
    <row r="627" spans="2:65" s="1" customFormat="1" ht="10.199999999999999">
      <c r="B627" s="32"/>
      <c r="D627" s="149" t="s">
        <v>162</v>
      </c>
      <c r="F627" s="150" t="s">
        <v>1013</v>
      </c>
      <c r="I627" s="151"/>
      <c r="L627" s="32"/>
      <c r="M627" s="152"/>
      <c r="T627" s="56"/>
      <c r="AT627" s="17" t="s">
        <v>162</v>
      </c>
      <c r="AU627" s="17" t="s">
        <v>87</v>
      </c>
    </row>
    <row r="628" spans="2:65" s="13" customFormat="1" ht="10.199999999999999">
      <c r="B628" s="159"/>
      <c r="D628" s="149" t="s">
        <v>163</v>
      </c>
      <c r="E628" s="160" t="s">
        <v>1</v>
      </c>
      <c r="F628" s="161" t="s">
        <v>1015</v>
      </c>
      <c r="H628" s="162">
        <v>9</v>
      </c>
      <c r="I628" s="163"/>
      <c r="L628" s="159"/>
      <c r="M628" s="164"/>
      <c r="T628" s="165"/>
      <c r="AT628" s="160" t="s">
        <v>163</v>
      </c>
      <c r="AU628" s="160" t="s">
        <v>87</v>
      </c>
      <c r="AV628" s="13" t="s">
        <v>87</v>
      </c>
      <c r="AW628" s="13" t="s">
        <v>33</v>
      </c>
      <c r="AX628" s="13" t="s">
        <v>85</v>
      </c>
      <c r="AY628" s="160" t="s">
        <v>149</v>
      </c>
    </row>
    <row r="629" spans="2:65" s="1" customFormat="1" ht="16.5" customHeight="1">
      <c r="B629" s="32"/>
      <c r="C629" s="136" t="s">
        <v>1016</v>
      </c>
      <c r="D629" s="136" t="s">
        <v>155</v>
      </c>
      <c r="E629" s="137" t="s">
        <v>1017</v>
      </c>
      <c r="F629" s="138" t="s">
        <v>1018</v>
      </c>
      <c r="G629" s="139" t="s">
        <v>298</v>
      </c>
      <c r="H629" s="140">
        <v>13.51</v>
      </c>
      <c r="I629" s="141"/>
      <c r="J629" s="142">
        <f>ROUND(I629*H629,2)</f>
        <v>0</v>
      </c>
      <c r="K629" s="138" t="s">
        <v>159</v>
      </c>
      <c r="L629" s="32"/>
      <c r="M629" s="143" t="s">
        <v>1</v>
      </c>
      <c r="N629" s="144" t="s">
        <v>42</v>
      </c>
      <c r="P629" s="145">
        <f>O629*H629</f>
        <v>0</v>
      </c>
      <c r="Q629" s="145">
        <v>1.6000000000000001E-4</v>
      </c>
      <c r="R629" s="145">
        <f>Q629*H629</f>
        <v>2.1616000000000001E-3</v>
      </c>
      <c r="S629" s="145">
        <v>0</v>
      </c>
      <c r="T629" s="146">
        <f>S629*H629</f>
        <v>0</v>
      </c>
      <c r="AR629" s="147" t="s">
        <v>148</v>
      </c>
      <c r="AT629" s="147" t="s">
        <v>155</v>
      </c>
      <c r="AU629" s="147" t="s">
        <v>87</v>
      </c>
      <c r="AY629" s="17" t="s">
        <v>149</v>
      </c>
      <c r="BE629" s="148">
        <f>IF(N629="základní",J629,0)</f>
        <v>0</v>
      </c>
      <c r="BF629" s="148">
        <f>IF(N629="snížená",J629,0)</f>
        <v>0</v>
      </c>
      <c r="BG629" s="148">
        <f>IF(N629="zákl. přenesená",J629,0)</f>
        <v>0</v>
      </c>
      <c r="BH629" s="148">
        <f>IF(N629="sníž. přenesená",J629,0)</f>
        <v>0</v>
      </c>
      <c r="BI629" s="148">
        <f>IF(N629="nulová",J629,0)</f>
        <v>0</v>
      </c>
      <c r="BJ629" s="17" t="s">
        <v>85</v>
      </c>
      <c r="BK629" s="148">
        <f>ROUND(I629*H629,2)</f>
        <v>0</v>
      </c>
      <c r="BL629" s="17" t="s">
        <v>148</v>
      </c>
      <c r="BM629" s="147" t="s">
        <v>1019</v>
      </c>
    </row>
    <row r="630" spans="2:65" s="1" customFormat="1" ht="10.199999999999999">
      <c r="B630" s="32"/>
      <c r="D630" s="149" t="s">
        <v>162</v>
      </c>
      <c r="F630" s="150" t="s">
        <v>1020</v>
      </c>
      <c r="I630" s="151"/>
      <c r="L630" s="32"/>
      <c r="M630" s="152"/>
      <c r="T630" s="56"/>
      <c r="AT630" s="17" t="s">
        <v>162</v>
      </c>
      <c r="AU630" s="17" t="s">
        <v>87</v>
      </c>
    </row>
    <row r="631" spans="2:65" s="13" customFormat="1" ht="10.199999999999999">
      <c r="B631" s="159"/>
      <c r="D631" s="149" t="s">
        <v>163</v>
      </c>
      <c r="E631" s="160" t="s">
        <v>1</v>
      </c>
      <c r="F631" s="161" t="s">
        <v>1021</v>
      </c>
      <c r="H631" s="162">
        <v>13.51</v>
      </c>
      <c r="I631" s="163"/>
      <c r="L631" s="159"/>
      <c r="M631" s="164"/>
      <c r="T631" s="165"/>
      <c r="AT631" s="160" t="s">
        <v>163</v>
      </c>
      <c r="AU631" s="160" t="s">
        <v>87</v>
      </c>
      <c r="AV631" s="13" t="s">
        <v>87</v>
      </c>
      <c r="AW631" s="13" t="s">
        <v>33</v>
      </c>
      <c r="AX631" s="13" t="s">
        <v>85</v>
      </c>
      <c r="AY631" s="160" t="s">
        <v>149</v>
      </c>
    </row>
    <row r="632" spans="2:65" s="1" customFormat="1" ht="16.5" customHeight="1">
      <c r="B632" s="32"/>
      <c r="C632" s="136" t="s">
        <v>1022</v>
      </c>
      <c r="D632" s="136" t="s">
        <v>155</v>
      </c>
      <c r="E632" s="137" t="s">
        <v>1023</v>
      </c>
      <c r="F632" s="138" t="s">
        <v>1024</v>
      </c>
      <c r="G632" s="139" t="s">
        <v>261</v>
      </c>
      <c r="H632" s="140">
        <v>1.5</v>
      </c>
      <c r="I632" s="141"/>
      <c r="J632" s="142">
        <f>ROUND(I632*H632,2)</f>
        <v>0</v>
      </c>
      <c r="K632" s="138" t="s">
        <v>159</v>
      </c>
      <c r="L632" s="32"/>
      <c r="M632" s="143" t="s">
        <v>1</v>
      </c>
      <c r="N632" s="144" t="s">
        <v>42</v>
      </c>
      <c r="P632" s="145">
        <f>O632*H632</f>
        <v>0</v>
      </c>
      <c r="Q632" s="145">
        <v>1.4499999999999999E-3</v>
      </c>
      <c r="R632" s="145">
        <f>Q632*H632</f>
        <v>2.1749999999999999E-3</v>
      </c>
      <c r="S632" s="145">
        <v>0</v>
      </c>
      <c r="T632" s="146">
        <f>S632*H632</f>
        <v>0</v>
      </c>
      <c r="AR632" s="147" t="s">
        <v>148</v>
      </c>
      <c r="AT632" s="147" t="s">
        <v>155</v>
      </c>
      <c r="AU632" s="147" t="s">
        <v>87</v>
      </c>
      <c r="AY632" s="17" t="s">
        <v>149</v>
      </c>
      <c r="BE632" s="148">
        <f>IF(N632="základní",J632,0)</f>
        <v>0</v>
      </c>
      <c r="BF632" s="148">
        <f>IF(N632="snížená",J632,0)</f>
        <v>0</v>
      </c>
      <c r="BG632" s="148">
        <f>IF(N632="zákl. přenesená",J632,0)</f>
        <v>0</v>
      </c>
      <c r="BH632" s="148">
        <f>IF(N632="sníž. přenesená",J632,0)</f>
        <v>0</v>
      </c>
      <c r="BI632" s="148">
        <f>IF(N632="nulová",J632,0)</f>
        <v>0</v>
      </c>
      <c r="BJ632" s="17" t="s">
        <v>85</v>
      </c>
      <c r="BK632" s="148">
        <f>ROUND(I632*H632,2)</f>
        <v>0</v>
      </c>
      <c r="BL632" s="17" t="s">
        <v>148</v>
      </c>
      <c r="BM632" s="147" t="s">
        <v>1025</v>
      </c>
    </row>
    <row r="633" spans="2:65" s="1" customFormat="1" ht="10.199999999999999">
      <c r="B633" s="32"/>
      <c r="D633" s="149" t="s">
        <v>162</v>
      </c>
      <c r="F633" s="150" t="s">
        <v>1026</v>
      </c>
      <c r="I633" s="151"/>
      <c r="L633" s="32"/>
      <c r="M633" s="152"/>
      <c r="T633" s="56"/>
      <c r="AT633" s="17" t="s">
        <v>162</v>
      </c>
      <c r="AU633" s="17" t="s">
        <v>87</v>
      </c>
    </row>
    <row r="634" spans="2:65" s="13" customFormat="1" ht="10.199999999999999">
      <c r="B634" s="159"/>
      <c r="D634" s="149" t="s">
        <v>163</v>
      </c>
      <c r="E634" s="160" t="s">
        <v>1</v>
      </c>
      <c r="F634" s="161" t="s">
        <v>1027</v>
      </c>
      <c r="H634" s="162">
        <v>1.5</v>
      </c>
      <c r="I634" s="163"/>
      <c r="L634" s="159"/>
      <c r="M634" s="164"/>
      <c r="T634" s="165"/>
      <c r="AT634" s="160" t="s">
        <v>163</v>
      </c>
      <c r="AU634" s="160" t="s">
        <v>87</v>
      </c>
      <c r="AV634" s="13" t="s">
        <v>87</v>
      </c>
      <c r="AW634" s="13" t="s">
        <v>33</v>
      </c>
      <c r="AX634" s="13" t="s">
        <v>85</v>
      </c>
      <c r="AY634" s="160" t="s">
        <v>149</v>
      </c>
    </row>
    <row r="635" spans="2:65" s="1" customFormat="1" ht="16.5" customHeight="1">
      <c r="B635" s="32"/>
      <c r="C635" s="136" t="s">
        <v>1028</v>
      </c>
      <c r="D635" s="136" t="s">
        <v>155</v>
      </c>
      <c r="E635" s="137" t="s">
        <v>1029</v>
      </c>
      <c r="F635" s="138" t="s">
        <v>1030</v>
      </c>
      <c r="G635" s="139" t="s">
        <v>298</v>
      </c>
      <c r="H635" s="140">
        <v>6.43</v>
      </c>
      <c r="I635" s="141"/>
      <c r="J635" s="142">
        <f>ROUND(I635*H635,2)</f>
        <v>0</v>
      </c>
      <c r="K635" s="138" t="s">
        <v>159</v>
      </c>
      <c r="L635" s="32"/>
      <c r="M635" s="143" t="s">
        <v>1</v>
      </c>
      <c r="N635" s="144" t="s">
        <v>42</v>
      </c>
      <c r="P635" s="145">
        <f>O635*H635</f>
        <v>0</v>
      </c>
      <c r="Q635" s="145">
        <v>1.3999999999999999E-4</v>
      </c>
      <c r="R635" s="145">
        <f>Q635*H635</f>
        <v>9.0019999999999987E-4</v>
      </c>
      <c r="S635" s="145">
        <v>0</v>
      </c>
      <c r="T635" s="146">
        <f>S635*H635</f>
        <v>0</v>
      </c>
      <c r="AR635" s="147" t="s">
        <v>148</v>
      </c>
      <c r="AT635" s="147" t="s">
        <v>155</v>
      </c>
      <c r="AU635" s="147" t="s">
        <v>87</v>
      </c>
      <c r="AY635" s="17" t="s">
        <v>149</v>
      </c>
      <c r="BE635" s="148">
        <f>IF(N635="základní",J635,0)</f>
        <v>0</v>
      </c>
      <c r="BF635" s="148">
        <f>IF(N635="snížená",J635,0)</f>
        <v>0</v>
      </c>
      <c r="BG635" s="148">
        <f>IF(N635="zákl. přenesená",J635,0)</f>
        <v>0</v>
      </c>
      <c r="BH635" s="148">
        <f>IF(N635="sníž. přenesená",J635,0)</f>
        <v>0</v>
      </c>
      <c r="BI635" s="148">
        <f>IF(N635="nulová",J635,0)</f>
        <v>0</v>
      </c>
      <c r="BJ635" s="17" t="s">
        <v>85</v>
      </c>
      <c r="BK635" s="148">
        <f>ROUND(I635*H635,2)</f>
        <v>0</v>
      </c>
      <c r="BL635" s="17" t="s">
        <v>148</v>
      </c>
      <c r="BM635" s="147" t="s">
        <v>1031</v>
      </c>
    </row>
    <row r="636" spans="2:65" s="1" customFormat="1" ht="10.199999999999999">
      <c r="B636" s="32"/>
      <c r="D636" s="149" t="s">
        <v>162</v>
      </c>
      <c r="F636" s="150" t="s">
        <v>1032</v>
      </c>
      <c r="I636" s="151"/>
      <c r="L636" s="32"/>
      <c r="M636" s="152"/>
      <c r="T636" s="56"/>
      <c r="AT636" s="17" t="s">
        <v>162</v>
      </c>
      <c r="AU636" s="17" t="s">
        <v>87</v>
      </c>
    </row>
    <row r="637" spans="2:65" s="13" customFormat="1" ht="10.199999999999999">
      <c r="B637" s="159"/>
      <c r="D637" s="149" t="s">
        <v>163</v>
      </c>
      <c r="E637" s="160" t="s">
        <v>1</v>
      </c>
      <c r="F637" s="161" t="s">
        <v>1033</v>
      </c>
      <c r="H637" s="162">
        <v>6.43</v>
      </c>
      <c r="I637" s="163"/>
      <c r="L637" s="159"/>
      <c r="M637" s="164"/>
      <c r="T637" s="165"/>
      <c r="AT637" s="160" t="s">
        <v>163</v>
      </c>
      <c r="AU637" s="160" t="s">
        <v>87</v>
      </c>
      <c r="AV637" s="13" t="s">
        <v>87</v>
      </c>
      <c r="AW637" s="13" t="s">
        <v>33</v>
      </c>
      <c r="AX637" s="13" t="s">
        <v>85</v>
      </c>
      <c r="AY637" s="160" t="s">
        <v>149</v>
      </c>
    </row>
    <row r="638" spans="2:65" s="1" customFormat="1" ht="16.5" customHeight="1">
      <c r="B638" s="32"/>
      <c r="C638" s="136" t="s">
        <v>1034</v>
      </c>
      <c r="D638" s="136" t="s">
        <v>155</v>
      </c>
      <c r="E638" s="137" t="s">
        <v>1035</v>
      </c>
      <c r="F638" s="138" t="s">
        <v>1036</v>
      </c>
      <c r="G638" s="139" t="s">
        <v>298</v>
      </c>
      <c r="H638" s="140">
        <v>19.940000000000001</v>
      </c>
      <c r="I638" s="141"/>
      <c r="J638" s="142">
        <f>ROUND(I638*H638,2)</f>
        <v>0</v>
      </c>
      <c r="K638" s="138" t="s">
        <v>159</v>
      </c>
      <c r="L638" s="32"/>
      <c r="M638" s="143" t="s">
        <v>1</v>
      </c>
      <c r="N638" s="144" t="s">
        <v>42</v>
      </c>
      <c r="P638" s="145">
        <f>O638*H638</f>
        <v>0</v>
      </c>
      <c r="Q638" s="145">
        <v>0</v>
      </c>
      <c r="R638" s="145">
        <f>Q638*H638</f>
        <v>0</v>
      </c>
      <c r="S638" s="145">
        <v>0</v>
      </c>
      <c r="T638" s="146">
        <f>S638*H638</f>
        <v>0</v>
      </c>
      <c r="AR638" s="147" t="s">
        <v>148</v>
      </c>
      <c r="AT638" s="147" t="s">
        <v>155</v>
      </c>
      <c r="AU638" s="147" t="s">
        <v>87</v>
      </c>
      <c r="AY638" s="17" t="s">
        <v>149</v>
      </c>
      <c r="BE638" s="148">
        <f>IF(N638="základní",J638,0)</f>
        <v>0</v>
      </c>
      <c r="BF638" s="148">
        <f>IF(N638="snížená",J638,0)</f>
        <v>0</v>
      </c>
      <c r="BG638" s="148">
        <f>IF(N638="zákl. přenesená",J638,0)</f>
        <v>0</v>
      </c>
      <c r="BH638" s="148">
        <f>IF(N638="sníž. přenesená",J638,0)</f>
        <v>0</v>
      </c>
      <c r="BI638" s="148">
        <f>IF(N638="nulová",J638,0)</f>
        <v>0</v>
      </c>
      <c r="BJ638" s="17" t="s">
        <v>85</v>
      </c>
      <c r="BK638" s="148">
        <f>ROUND(I638*H638,2)</f>
        <v>0</v>
      </c>
      <c r="BL638" s="17" t="s">
        <v>148</v>
      </c>
      <c r="BM638" s="147" t="s">
        <v>1037</v>
      </c>
    </row>
    <row r="639" spans="2:65" s="1" customFormat="1" ht="10.199999999999999">
      <c r="B639" s="32"/>
      <c r="D639" s="149" t="s">
        <v>162</v>
      </c>
      <c r="F639" s="150" t="s">
        <v>1038</v>
      </c>
      <c r="I639" s="151"/>
      <c r="L639" s="32"/>
      <c r="M639" s="152"/>
      <c r="T639" s="56"/>
      <c r="AT639" s="17" t="s">
        <v>162</v>
      </c>
      <c r="AU639" s="17" t="s">
        <v>87</v>
      </c>
    </row>
    <row r="640" spans="2:65" s="13" customFormat="1" ht="10.199999999999999">
      <c r="B640" s="159"/>
      <c r="D640" s="149" t="s">
        <v>163</v>
      </c>
      <c r="E640" s="160" t="s">
        <v>1</v>
      </c>
      <c r="F640" s="161" t="s">
        <v>1039</v>
      </c>
      <c r="H640" s="162">
        <v>19.940000000000001</v>
      </c>
      <c r="I640" s="163"/>
      <c r="L640" s="159"/>
      <c r="M640" s="164"/>
      <c r="T640" s="165"/>
      <c r="AT640" s="160" t="s">
        <v>163</v>
      </c>
      <c r="AU640" s="160" t="s">
        <v>87</v>
      </c>
      <c r="AV640" s="13" t="s">
        <v>87</v>
      </c>
      <c r="AW640" s="13" t="s">
        <v>33</v>
      </c>
      <c r="AX640" s="13" t="s">
        <v>85</v>
      </c>
      <c r="AY640" s="160" t="s">
        <v>149</v>
      </c>
    </row>
    <row r="641" spans="2:65" s="1" customFormat="1" ht="16.5" customHeight="1">
      <c r="B641" s="32"/>
      <c r="C641" s="136" t="s">
        <v>1040</v>
      </c>
      <c r="D641" s="136" t="s">
        <v>155</v>
      </c>
      <c r="E641" s="137" t="s">
        <v>1041</v>
      </c>
      <c r="F641" s="138" t="s">
        <v>1042</v>
      </c>
      <c r="G641" s="139" t="s">
        <v>261</v>
      </c>
      <c r="H641" s="140">
        <v>1.5</v>
      </c>
      <c r="I641" s="141"/>
      <c r="J641" s="142">
        <f>ROUND(I641*H641,2)</f>
        <v>0</v>
      </c>
      <c r="K641" s="138" t="s">
        <v>159</v>
      </c>
      <c r="L641" s="32"/>
      <c r="M641" s="143" t="s">
        <v>1</v>
      </c>
      <c r="N641" s="144" t="s">
        <v>42</v>
      </c>
      <c r="P641" s="145">
        <f>O641*H641</f>
        <v>0</v>
      </c>
      <c r="Q641" s="145">
        <v>1.0000000000000001E-5</v>
      </c>
      <c r="R641" s="145">
        <f>Q641*H641</f>
        <v>1.5000000000000002E-5</v>
      </c>
      <c r="S641" s="145">
        <v>0</v>
      </c>
      <c r="T641" s="146">
        <f>S641*H641</f>
        <v>0</v>
      </c>
      <c r="AR641" s="147" t="s">
        <v>148</v>
      </c>
      <c r="AT641" s="147" t="s">
        <v>155</v>
      </c>
      <c r="AU641" s="147" t="s">
        <v>87</v>
      </c>
      <c r="AY641" s="17" t="s">
        <v>149</v>
      </c>
      <c r="BE641" s="148">
        <f>IF(N641="základní",J641,0)</f>
        <v>0</v>
      </c>
      <c r="BF641" s="148">
        <f>IF(N641="snížená",J641,0)</f>
        <v>0</v>
      </c>
      <c r="BG641" s="148">
        <f>IF(N641="zákl. přenesená",J641,0)</f>
        <v>0</v>
      </c>
      <c r="BH641" s="148">
        <f>IF(N641="sníž. přenesená",J641,0)</f>
        <v>0</v>
      </c>
      <c r="BI641" s="148">
        <f>IF(N641="nulová",J641,0)</f>
        <v>0</v>
      </c>
      <c r="BJ641" s="17" t="s">
        <v>85</v>
      </c>
      <c r="BK641" s="148">
        <f>ROUND(I641*H641,2)</f>
        <v>0</v>
      </c>
      <c r="BL641" s="17" t="s">
        <v>148</v>
      </c>
      <c r="BM641" s="147" t="s">
        <v>1043</v>
      </c>
    </row>
    <row r="642" spans="2:65" s="1" customFormat="1" ht="10.199999999999999">
      <c r="B642" s="32"/>
      <c r="D642" s="149" t="s">
        <v>162</v>
      </c>
      <c r="F642" s="150" t="s">
        <v>1044</v>
      </c>
      <c r="I642" s="151"/>
      <c r="L642" s="32"/>
      <c r="M642" s="152"/>
      <c r="T642" s="56"/>
      <c r="AT642" s="17" t="s">
        <v>162</v>
      </c>
      <c r="AU642" s="17" t="s">
        <v>87</v>
      </c>
    </row>
    <row r="643" spans="2:65" s="13" customFormat="1" ht="10.199999999999999">
      <c r="B643" s="159"/>
      <c r="D643" s="149" t="s">
        <v>163</v>
      </c>
      <c r="E643" s="160" t="s">
        <v>1</v>
      </c>
      <c r="F643" s="161" t="s">
        <v>1045</v>
      </c>
      <c r="H643" s="162">
        <v>1.5</v>
      </c>
      <c r="I643" s="163"/>
      <c r="L643" s="159"/>
      <c r="M643" s="164"/>
      <c r="T643" s="165"/>
      <c r="AT643" s="160" t="s">
        <v>163</v>
      </c>
      <c r="AU643" s="160" t="s">
        <v>87</v>
      </c>
      <c r="AV643" s="13" t="s">
        <v>87</v>
      </c>
      <c r="AW643" s="13" t="s">
        <v>33</v>
      </c>
      <c r="AX643" s="13" t="s">
        <v>85</v>
      </c>
      <c r="AY643" s="160" t="s">
        <v>149</v>
      </c>
    </row>
    <row r="644" spans="2:65" s="1" customFormat="1" ht="16.5" customHeight="1">
      <c r="B644" s="32"/>
      <c r="C644" s="136" t="s">
        <v>1046</v>
      </c>
      <c r="D644" s="136" t="s">
        <v>155</v>
      </c>
      <c r="E644" s="137" t="s">
        <v>1047</v>
      </c>
      <c r="F644" s="138" t="s">
        <v>1048</v>
      </c>
      <c r="G644" s="139" t="s">
        <v>298</v>
      </c>
      <c r="H644" s="140">
        <v>635.6</v>
      </c>
      <c r="I644" s="141"/>
      <c r="J644" s="142">
        <f>ROUND(I644*H644,2)</f>
        <v>0</v>
      </c>
      <c r="K644" s="138" t="s">
        <v>159</v>
      </c>
      <c r="L644" s="32"/>
      <c r="M644" s="143" t="s">
        <v>1</v>
      </c>
      <c r="N644" s="144" t="s">
        <v>42</v>
      </c>
      <c r="P644" s="145">
        <f>O644*H644</f>
        <v>0</v>
      </c>
      <c r="Q644" s="145">
        <v>0.15540000000000001</v>
      </c>
      <c r="R644" s="145">
        <f>Q644*H644</f>
        <v>98.772240000000011</v>
      </c>
      <c r="S644" s="145">
        <v>0</v>
      </c>
      <c r="T644" s="146">
        <f>S644*H644</f>
        <v>0</v>
      </c>
      <c r="AR644" s="147" t="s">
        <v>148</v>
      </c>
      <c r="AT644" s="147" t="s">
        <v>155</v>
      </c>
      <c r="AU644" s="147" t="s">
        <v>87</v>
      </c>
      <c r="AY644" s="17" t="s">
        <v>149</v>
      </c>
      <c r="BE644" s="148">
        <f>IF(N644="základní",J644,0)</f>
        <v>0</v>
      </c>
      <c r="BF644" s="148">
        <f>IF(N644="snížená",J644,0)</f>
        <v>0</v>
      </c>
      <c r="BG644" s="148">
        <f>IF(N644="zákl. přenesená",J644,0)</f>
        <v>0</v>
      </c>
      <c r="BH644" s="148">
        <f>IF(N644="sníž. přenesená",J644,0)</f>
        <v>0</v>
      </c>
      <c r="BI644" s="148">
        <f>IF(N644="nulová",J644,0)</f>
        <v>0</v>
      </c>
      <c r="BJ644" s="17" t="s">
        <v>85</v>
      </c>
      <c r="BK644" s="148">
        <f>ROUND(I644*H644,2)</f>
        <v>0</v>
      </c>
      <c r="BL644" s="17" t="s">
        <v>148</v>
      </c>
      <c r="BM644" s="147" t="s">
        <v>1049</v>
      </c>
    </row>
    <row r="645" spans="2:65" s="1" customFormat="1" ht="19.2">
      <c r="B645" s="32"/>
      <c r="D645" s="149" t="s">
        <v>162</v>
      </c>
      <c r="F645" s="150" t="s">
        <v>1050</v>
      </c>
      <c r="I645" s="151"/>
      <c r="L645" s="32"/>
      <c r="M645" s="152"/>
      <c r="T645" s="56"/>
      <c r="AT645" s="17" t="s">
        <v>162</v>
      </c>
      <c r="AU645" s="17" t="s">
        <v>87</v>
      </c>
    </row>
    <row r="646" spans="2:65" s="13" customFormat="1" ht="10.199999999999999">
      <c r="B646" s="159"/>
      <c r="D646" s="149" t="s">
        <v>163</v>
      </c>
      <c r="E646" s="160" t="s">
        <v>1</v>
      </c>
      <c r="F646" s="161" t="s">
        <v>1051</v>
      </c>
      <c r="H646" s="162">
        <v>635.6</v>
      </c>
      <c r="I646" s="163"/>
      <c r="L646" s="159"/>
      <c r="M646" s="164"/>
      <c r="T646" s="165"/>
      <c r="AT646" s="160" t="s">
        <v>163</v>
      </c>
      <c r="AU646" s="160" t="s">
        <v>87</v>
      </c>
      <c r="AV646" s="13" t="s">
        <v>87</v>
      </c>
      <c r="AW646" s="13" t="s">
        <v>33</v>
      </c>
      <c r="AX646" s="13" t="s">
        <v>85</v>
      </c>
      <c r="AY646" s="160" t="s">
        <v>149</v>
      </c>
    </row>
    <row r="647" spans="2:65" s="1" customFormat="1" ht="16.5" customHeight="1">
      <c r="B647" s="32"/>
      <c r="C647" s="176" t="s">
        <v>1052</v>
      </c>
      <c r="D647" s="176" t="s">
        <v>414</v>
      </c>
      <c r="E647" s="177" t="s">
        <v>1053</v>
      </c>
      <c r="F647" s="178" t="s">
        <v>1054</v>
      </c>
      <c r="G647" s="179" t="s">
        <v>298</v>
      </c>
      <c r="H647" s="180">
        <v>634.02</v>
      </c>
      <c r="I647" s="181"/>
      <c r="J647" s="182">
        <f>ROUND(I647*H647,2)</f>
        <v>0</v>
      </c>
      <c r="K647" s="178" t="s">
        <v>159</v>
      </c>
      <c r="L647" s="183"/>
      <c r="M647" s="184" t="s">
        <v>1</v>
      </c>
      <c r="N647" s="185" t="s">
        <v>42</v>
      </c>
      <c r="P647" s="145">
        <f>O647*H647</f>
        <v>0</v>
      </c>
      <c r="Q647" s="145">
        <v>0.08</v>
      </c>
      <c r="R647" s="145">
        <f>Q647*H647</f>
        <v>50.721600000000002</v>
      </c>
      <c r="S647" s="145">
        <v>0</v>
      </c>
      <c r="T647" s="146">
        <f>S647*H647</f>
        <v>0</v>
      </c>
      <c r="AR647" s="147" t="s">
        <v>200</v>
      </c>
      <c r="AT647" s="147" t="s">
        <v>414</v>
      </c>
      <c r="AU647" s="147" t="s">
        <v>87</v>
      </c>
      <c r="AY647" s="17" t="s">
        <v>149</v>
      </c>
      <c r="BE647" s="148">
        <f>IF(N647="základní",J647,0)</f>
        <v>0</v>
      </c>
      <c r="BF647" s="148">
        <f>IF(N647="snížená",J647,0)</f>
        <v>0</v>
      </c>
      <c r="BG647" s="148">
        <f>IF(N647="zákl. přenesená",J647,0)</f>
        <v>0</v>
      </c>
      <c r="BH647" s="148">
        <f>IF(N647="sníž. přenesená",J647,0)</f>
        <v>0</v>
      </c>
      <c r="BI647" s="148">
        <f>IF(N647="nulová",J647,0)</f>
        <v>0</v>
      </c>
      <c r="BJ647" s="17" t="s">
        <v>85</v>
      </c>
      <c r="BK647" s="148">
        <f>ROUND(I647*H647,2)</f>
        <v>0</v>
      </c>
      <c r="BL647" s="17" t="s">
        <v>148</v>
      </c>
      <c r="BM647" s="147" t="s">
        <v>1055</v>
      </c>
    </row>
    <row r="648" spans="2:65" s="1" customFormat="1" ht="10.199999999999999">
      <c r="B648" s="32"/>
      <c r="D648" s="149" t="s">
        <v>162</v>
      </c>
      <c r="F648" s="150" t="s">
        <v>1054</v>
      </c>
      <c r="I648" s="151"/>
      <c r="L648" s="32"/>
      <c r="M648" s="152"/>
      <c r="T648" s="56"/>
      <c r="AT648" s="17" t="s">
        <v>162</v>
      </c>
      <c r="AU648" s="17" t="s">
        <v>87</v>
      </c>
    </row>
    <row r="649" spans="2:65" s="13" customFormat="1" ht="10.199999999999999">
      <c r="B649" s="159"/>
      <c r="D649" s="149" t="s">
        <v>163</v>
      </c>
      <c r="E649" s="160" t="s">
        <v>1</v>
      </c>
      <c r="F649" s="161" t="s">
        <v>1056</v>
      </c>
      <c r="H649" s="162">
        <v>635.6</v>
      </c>
      <c r="I649" s="163"/>
      <c r="L649" s="159"/>
      <c r="M649" s="164"/>
      <c r="T649" s="165"/>
      <c r="AT649" s="160" t="s">
        <v>163</v>
      </c>
      <c r="AU649" s="160" t="s">
        <v>87</v>
      </c>
      <c r="AV649" s="13" t="s">
        <v>87</v>
      </c>
      <c r="AW649" s="13" t="s">
        <v>33</v>
      </c>
      <c r="AX649" s="13" t="s">
        <v>77</v>
      </c>
      <c r="AY649" s="160" t="s">
        <v>149</v>
      </c>
    </row>
    <row r="650" spans="2:65" s="13" customFormat="1" ht="10.199999999999999">
      <c r="B650" s="159"/>
      <c r="D650" s="149" t="s">
        <v>163</v>
      </c>
      <c r="E650" s="160" t="s">
        <v>1</v>
      </c>
      <c r="F650" s="161" t="s">
        <v>1057</v>
      </c>
      <c r="H650" s="162">
        <v>-1.58</v>
      </c>
      <c r="I650" s="163"/>
      <c r="L650" s="159"/>
      <c r="M650" s="164"/>
      <c r="T650" s="165"/>
      <c r="AT650" s="160" t="s">
        <v>163</v>
      </c>
      <c r="AU650" s="160" t="s">
        <v>87</v>
      </c>
      <c r="AV650" s="13" t="s">
        <v>87</v>
      </c>
      <c r="AW650" s="13" t="s">
        <v>33</v>
      </c>
      <c r="AX650" s="13" t="s">
        <v>77</v>
      </c>
      <c r="AY650" s="160" t="s">
        <v>149</v>
      </c>
    </row>
    <row r="651" spans="2:65" s="14" customFormat="1" ht="10.199999999999999">
      <c r="B651" s="169"/>
      <c r="D651" s="149" t="s">
        <v>163</v>
      </c>
      <c r="E651" s="170" t="s">
        <v>1</v>
      </c>
      <c r="F651" s="171" t="s">
        <v>271</v>
      </c>
      <c r="H651" s="172">
        <v>634.02</v>
      </c>
      <c r="I651" s="173"/>
      <c r="L651" s="169"/>
      <c r="M651" s="174"/>
      <c r="T651" s="175"/>
      <c r="AT651" s="170" t="s">
        <v>163</v>
      </c>
      <c r="AU651" s="170" t="s">
        <v>87</v>
      </c>
      <c r="AV651" s="14" t="s">
        <v>148</v>
      </c>
      <c r="AW651" s="14" t="s">
        <v>33</v>
      </c>
      <c r="AX651" s="14" t="s">
        <v>85</v>
      </c>
      <c r="AY651" s="170" t="s">
        <v>149</v>
      </c>
    </row>
    <row r="652" spans="2:65" s="1" customFormat="1" ht="16.5" customHeight="1">
      <c r="B652" s="32"/>
      <c r="C652" s="176" t="s">
        <v>1058</v>
      </c>
      <c r="D652" s="176" t="s">
        <v>414</v>
      </c>
      <c r="E652" s="177" t="s">
        <v>1059</v>
      </c>
      <c r="F652" s="178" t="s">
        <v>1060</v>
      </c>
      <c r="G652" s="179" t="s">
        <v>298</v>
      </c>
      <c r="H652" s="180">
        <v>1.58</v>
      </c>
      <c r="I652" s="181"/>
      <c r="J652" s="182">
        <f>ROUND(I652*H652,2)</f>
        <v>0</v>
      </c>
      <c r="K652" s="178" t="s">
        <v>159</v>
      </c>
      <c r="L652" s="183"/>
      <c r="M652" s="184" t="s">
        <v>1</v>
      </c>
      <c r="N652" s="185" t="s">
        <v>42</v>
      </c>
      <c r="P652" s="145">
        <f>O652*H652</f>
        <v>0</v>
      </c>
      <c r="Q652" s="145">
        <v>0.12</v>
      </c>
      <c r="R652" s="145">
        <f>Q652*H652</f>
        <v>0.18959999999999999</v>
      </c>
      <c r="S652" s="145">
        <v>0</v>
      </c>
      <c r="T652" s="146">
        <f>S652*H652</f>
        <v>0</v>
      </c>
      <c r="AR652" s="147" t="s">
        <v>200</v>
      </c>
      <c r="AT652" s="147" t="s">
        <v>414</v>
      </c>
      <c r="AU652" s="147" t="s">
        <v>87</v>
      </c>
      <c r="AY652" s="17" t="s">
        <v>149</v>
      </c>
      <c r="BE652" s="148">
        <f>IF(N652="základní",J652,0)</f>
        <v>0</v>
      </c>
      <c r="BF652" s="148">
        <f>IF(N652="snížená",J652,0)</f>
        <v>0</v>
      </c>
      <c r="BG652" s="148">
        <f>IF(N652="zákl. přenesená",J652,0)</f>
        <v>0</v>
      </c>
      <c r="BH652" s="148">
        <f>IF(N652="sníž. přenesená",J652,0)</f>
        <v>0</v>
      </c>
      <c r="BI652" s="148">
        <f>IF(N652="nulová",J652,0)</f>
        <v>0</v>
      </c>
      <c r="BJ652" s="17" t="s">
        <v>85</v>
      </c>
      <c r="BK652" s="148">
        <f>ROUND(I652*H652,2)</f>
        <v>0</v>
      </c>
      <c r="BL652" s="17" t="s">
        <v>148</v>
      </c>
      <c r="BM652" s="147" t="s">
        <v>1061</v>
      </c>
    </row>
    <row r="653" spans="2:65" s="1" customFormat="1" ht="10.199999999999999">
      <c r="B653" s="32"/>
      <c r="D653" s="149" t="s">
        <v>162</v>
      </c>
      <c r="F653" s="150" t="s">
        <v>1060</v>
      </c>
      <c r="I653" s="151"/>
      <c r="L653" s="32"/>
      <c r="M653" s="152"/>
      <c r="T653" s="56"/>
      <c r="AT653" s="17" t="s">
        <v>162</v>
      </c>
      <c r="AU653" s="17" t="s">
        <v>87</v>
      </c>
    </row>
    <row r="654" spans="2:65" s="13" customFormat="1" ht="10.199999999999999">
      <c r="B654" s="159"/>
      <c r="D654" s="149" t="s">
        <v>163</v>
      </c>
      <c r="E654" s="160" t="s">
        <v>1</v>
      </c>
      <c r="F654" s="161" t="s">
        <v>1062</v>
      </c>
      <c r="H654" s="162">
        <v>1.58</v>
      </c>
      <c r="I654" s="163"/>
      <c r="L654" s="159"/>
      <c r="M654" s="164"/>
      <c r="T654" s="165"/>
      <c r="AT654" s="160" t="s">
        <v>163</v>
      </c>
      <c r="AU654" s="160" t="s">
        <v>87</v>
      </c>
      <c r="AV654" s="13" t="s">
        <v>87</v>
      </c>
      <c r="AW654" s="13" t="s">
        <v>33</v>
      </c>
      <c r="AX654" s="13" t="s">
        <v>85</v>
      </c>
      <c r="AY654" s="160" t="s">
        <v>149</v>
      </c>
    </row>
    <row r="655" spans="2:65" s="1" customFormat="1" ht="16.5" customHeight="1">
      <c r="B655" s="32"/>
      <c r="C655" s="136" t="s">
        <v>1063</v>
      </c>
      <c r="D655" s="136" t="s">
        <v>155</v>
      </c>
      <c r="E655" s="137" t="s">
        <v>1064</v>
      </c>
      <c r="F655" s="138" t="s">
        <v>1065</v>
      </c>
      <c r="G655" s="139" t="s">
        <v>298</v>
      </c>
      <c r="H655" s="140">
        <v>371.9</v>
      </c>
      <c r="I655" s="141"/>
      <c r="J655" s="142">
        <f>ROUND(I655*H655,2)</f>
        <v>0</v>
      </c>
      <c r="K655" s="138" t="s">
        <v>159</v>
      </c>
      <c r="L655" s="32"/>
      <c r="M655" s="143" t="s">
        <v>1</v>
      </c>
      <c r="N655" s="144" t="s">
        <v>42</v>
      </c>
      <c r="P655" s="145">
        <f>O655*H655</f>
        <v>0</v>
      </c>
      <c r="Q655" s="145">
        <v>0.1295</v>
      </c>
      <c r="R655" s="145">
        <f>Q655*H655</f>
        <v>48.161049999999996</v>
      </c>
      <c r="S655" s="145">
        <v>0</v>
      </c>
      <c r="T655" s="146">
        <f>S655*H655</f>
        <v>0</v>
      </c>
      <c r="AR655" s="147" t="s">
        <v>148</v>
      </c>
      <c r="AT655" s="147" t="s">
        <v>155</v>
      </c>
      <c r="AU655" s="147" t="s">
        <v>87</v>
      </c>
      <c r="AY655" s="17" t="s">
        <v>149</v>
      </c>
      <c r="BE655" s="148">
        <f>IF(N655="základní",J655,0)</f>
        <v>0</v>
      </c>
      <c r="BF655" s="148">
        <f>IF(N655="snížená",J655,0)</f>
        <v>0</v>
      </c>
      <c r="BG655" s="148">
        <f>IF(N655="zákl. přenesená",J655,0)</f>
        <v>0</v>
      </c>
      <c r="BH655" s="148">
        <f>IF(N655="sníž. přenesená",J655,0)</f>
        <v>0</v>
      </c>
      <c r="BI655" s="148">
        <f>IF(N655="nulová",J655,0)</f>
        <v>0</v>
      </c>
      <c r="BJ655" s="17" t="s">
        <v>85</v>
      </c>
      <c r="BK655" s="148">
        <f>ROUND(I655*H655,2)</f>
        <v>0</v>
      </c>
      <c r="BL655" s="17" t="s">
        <v>148</v>
      </c>
      <c r="BM655" s="147" t="s">
        <v>1066</v>
      </c>
    </row>
    <row r="656" spans="2:65" s="1" customFormat="1" ht="19.2">
      <c r="B656" s="32"/>
      <c r="D656" s="149" t="s">
        <v>162</v>
      </c>
      <c r="F656" s="150" t="s">
        <v>1067</v>
      </c>
      <c r="I656" s="151"/>
      <c r="L656" s="32"/>
      <c r="M656" s="152"/>
      <c r="T656" s="56"/>
      <c r="AT656" s="17" t="s">
        <v>162</v>
      </c>
      <c r="AU656" s="17" t="s">
        <v>87</v>
      </c>
    </row>
    <row r="657" spans="2:65" s="13" customFormat="1" ht="10.199999999999999">
      <c r="B657" s="159"/>
      <c r="D657" s="149" t="s">
        <v>163</v>
      </c>
      <c r="E657" s="160" t="s">
        <v>1</v>
      </c>
      <c r="F657" s="161" t="s">
        <v>1068</v>
      </c>
      <c r="H657" s="162">
        <v>308.10000000000002</v>
      </c>
      <c r="I657" s="163"/>
      <c r="L657" s="159"/>
      <c r="M657" s="164"/>
      <c r="T657" s="165"/>
      <c r="AT657" s="160" t="s">
        <v>163</v>
      </c>
      <c r="AU657" s="160" t="s">
        <v>87</v>
      </c>
      <c r="AV657" s="13" t="s">
        <v>87</v>
      </c>
      <c r="AW657" s="13" t="s">
        <v>33</v>
      </c>
      <c r="AX657" s="13" t="s">
        <v>77</v>
      </c>
      <c r="AY657" s="160" t="s">
        <v>149</v>
      </c>
    </row>
    <row r="658" spans="2:65" s="13" customFormat="1" ht="10.199999999999999">
      <c r="B658" s="159"/>
      <c r="D658" s="149" t="s">
        <v>163</v>
      </c>
      <c r="E658" s="160" t="s">
        <v>1</v>
      </c>
      <c r="F658" s="161" t="s">
        <v>1069</v>
      </c>
      <c r="H658" s="162">
        <v>63.8</v>
      </c>
      <c r="I658" s="163"/>
      <c r="L658" s="159"/>
      <c r="M658" s="164"/>
      <c r="T658" s="165"/>
      <c r="AT658" s="160" t="s">
        <v>163</v>
      </c>
      <c r="AU658" s="160" t="s">
        <v>87</v>
      </c>
      <c r="AV658" s="13" t="s">
        <v>87</v>
      </c>
      <c r="AW658" s="13" t="s">
        <v>33</v>
      </c>
      <c r="AX658" s="13" t="s">
        <v>77</v>
      </c>
      <c r="AY658" s="160" t="s">
        <v>149</v>
      </c>
    </row>
    <row r="659" spans="2:65" s="14" customFormat="1" ht="10.199999999999999">
      <c r="B659" s="169"/>
      <c r="D659" s="149" t="s">
        <v>163</v>
      </c>
      <c r="E659" s="170" t="s">
        <v>1</v>
      </c>
      <c r="F659" s="171" t="s">
        <v>271</v>
      </c>
      <c r="H659" s="172">
        <v>371.9</v>
      </c>
      <c r="I659" s="173"/>
      <c r="L659" s="169"/>
      <c r="M659" s="174"/>
      <c r="T659" s="175"/>
      <c r="AT659" s="170" t="s">
        <v>163</v>
      </c>
      <c r="AU659" s="170" t="s">
        <v>87</v>
      </c>
      <c r="AV659" s="14" t="s">
        <v>148</v>
      </c>
      <c r="AW659" s="14" t="s">
        <v>33</v>
      </c>
      <c r="AX659" s="14" t="s">
        <v>85</v>
      </c>
      <c r="AY659" s="170" t="s">
        <v>149</v>
      </c>
    </row>
    <row r="660" spans="2:65" s="1" customFormat="1" ht="16.5" customHeight="1">
      <c r="B660" s="32"/>
      <c r="C660" s="176" t="s">
        <v>1070</v>
      </c>
      <c r="D660" s="176" t="s">
        <v>414</v>
      </c>
      <c r="E660" s="177" t="s">
        <v>1071</v>
      </c>
      <c r="F660" s="178" t="s">
        <v>1072</v>
      </c>
      <c r="G660" s="179" t="s">
        <v>298</v>
      </c>
      <c r="H660" s="180">
        <v>306.08</v>
      </c>
      <c r="I660" s="181"/>
      <c r="J660" s="182">
        <f>ROUND(I660*H660,2)</f>
        <v>0</v>
      </c>
      <c r="K660" s="178" t="s">
        <v>159</v>
      </c>
      <c r="L660" s="183"/>
      <c r="M660" s="184" t="s">
        <v>1</v>
      </c>
      <c r="N660" s="185" t="s">
        <v>42</v>
      </c>
      <c r="P660" s="145">
        <f>O660*H660</f>
        <v>0</v>
      </c>
      <c r="Q660" s="145">
        <v>4.4999999999999998E-2</v>
      </c>
      <c r="R660" s="145">
        <f>Q660*H660</f>
        <v>13.773599999999998</v>
      </c>
      <c r="S660" s="145">
        <v>0</v>
      </c>
      <c r="T660" s="146">
        <f>S660*H660</f>
        <v>0</v>
      </c>
      <c r="AR660" s="147" t="s">
        <v>200</v>
      </c>
      <c r="AT660" s="147" t="s">
        <v>414</v>
      </c>
      <c r="AU660" s="147" t="s">
        <v>87</v>
      </c>
      <c r="AY660" s="17" t="s">
        <v>149</v>
      </c>
      <c r="BE660" s="148">
        <f>IF(N660="základní",J660,0)</f>
        <v>0</v>
      </c>
      <c r="BF660" s="148">
        <f>IF(N660="snížená",J660,0)</f>
        <v>0</v>
      </c>
      <c r="BG660" s="148">
        <f>IF(N660="zákl. přenesená",J660,0)</f>
        <v>0</v>
      </c>
      <c r="BH660" s="148">
        <f>IF(N660="sníž. přenesená",J660,0)</f>
        <v>0</v>
      </c>
      <c r="BI660" s="148">
        <f>IF(N660="nulová",J660,0)</f>
        <v>0</v>
      </c>
      <c r="BJ660" s="17" t="s">
        <v>85</v>
      </c>
      <c r="BK660" s="148">
        <f>ROUND(I660*H660,2)</f>
        <v>0</v>
      </c>
      <c r="BL660" s="17" t="s">
        <v>148</v>
      </c>
      <c r="BM660" s="147" t="s">
        <v>1073</v>
      </c>
    </row>
    <row r="661" spans="2:65" s="1" customFormat="1" ht="10.199999999999999">
      <c r="B661" s="32"/>
      <c r="D661" s="149" t="s">
        <v>162</v>
      </c>
      <c r="F661" s="150" t="s">
        <v>1072</v>
      </c>
      <c r="I661" s="151"/>
      <c r="L661" s="32"/>
      <c r="M661" s="152"/>
      <c r="T661" s="56"/>
      <c r="AT661" s="17" t="s">
        <v>162</v>
      </c>
      <c r="AU661" s="17" t="s">
        <v>87</v>
      </c>
    </row>
    <row r="662" spans="2:65" s="13" customFormat="1" ht="10.199999999999999">
      <c r="B662" s="159"/>
      <c r="D662" s="149" t="s">
        <v>163</v>
      </c>
      <c r="E662" s="160" t="s">
        <v>1</v>
      </c>
      <c r="F662" s="161" t="s">
        <v>1074</v>
      </c>
      <c r="H662" s="162">
        <v>308.10000000000002</v>
      </c>
      <c r="I662" s="163"/>
      <c r="L662" s="159"/>
      <c r="M662" s="164"/>
      <c r="T662" s="165"/>
      <c r="AT662" s="160" t="s">
        <v>163</v>
      </c>
      <c r="AU662" s="160" t="s">
        <v>87</v>
      </c>
      <c r="AV662" s="13" t="s">
        <v>87</v>
      </c>
      <c r="AW662" s="13" t="s">
        <v>33</v>
      </c>
      <c r="AX662" s="13" t="s">
        <v>77</v>
      </c>
      <c r="AY662" s="160" t="s">
        <v>149</v>
      </c>
    </row>
    <row r="663" spans="2:65" s="13" customFormat="1" ht="10.199999999999999">
      <c r="B663" s="159"/>
      <c r="D663" s="149" t="s">
        <v>163</v>
      </c>
      <c r="E663" s="160" t="s">
        <v>1</v>
      </c>
      <c r="F663" s="161" t="s">
        <v>1075</v>
      </c>
      <c r="H663" s="162">
        <v>-2.02</v>
      </c>
      <c r="I663" s="163"/>
      <c r="L663" s="159"/>
      <c r="M663" s="164"/>
      <c r="T663" s="165"/>
      <c r="AT663" s="160" t="s">
        <v>163</v>
      </c>
      <c r="AU663" s="160" t="s">
        <v>87</v>
      </c>
      <c r="AV663" s="13" t="s">
        <v>87</v>
      </c>
      <c r="AW663" s="13" t="s">
        <v>33</v>
      </c>
      <c r="AX663" s="13" t="s">
        <v>77</v>
      </c>
      <c r="AY663" s="160" t="s">
        <v>149</v>
      </c>
    </row>
    <row r="664" spans="2:65" s="14" customFormat="1" ht="10.199999999999999">
      <c r="B664" s="169"/>
      <c r="D664" s="149" t="s">
        <v>163</v>
      </c>
      <c r="E664" s="170" t="s">
        <v>1</v>
      </c>
      <c r="F664" s="171" t="s">
        <v>271</v>
      </c>
      <c r="H664" s="172">
        <v>306.08</v>
      </c>
      <c r="I664" s="173"/>
      <c r="L664" s="169"/>
      <c r="M664" s="174"/>
      <c r="T664" s="175"/>
      <c r="AT664" s="170" t="s">
        <v>163</v>
      </c>
      <c r="AU664" s="170" t="s">
        <v>87</v>
      </c>
      <c r="AV664" s="14" t="s">
        <v>148</v>
      </c>
      <c r="AW664" s="14" t="s">
        <v>33</v>
      </c>
      <c r="AX664" s="14" t="s">
        <v>85</v>
      </c>
      <c r="AY664" s="170" t="s">
        <v>149</v>
      </c>
    </row>
    <row r="665" spans="2:65" s="1" customFormat="1" ht="16.5" customHeight="1">
      <c r="B665" s="32"/>
      <c r="C665" s="176" t="s">
        <v>1076</v>
      </c>
      <c r="D665" s="176" t="s">
        <v>414</v>
      </c>
      <c r="E665" s="177" t="s">
        <v>1077</v>
      </c>
      <c r="F665" s="178" t="s">
        <v>1078</v>
      </c>
      <c r="G665" s="179" t="s">
        <v>298</v>
      </c>
      <c r="H665" s="180">
        <v>63.8</v>
      </c>
      <c r="I665" s="181"/>
      <c r="J665" s="182">
        <f>ROUND(I665*H665,2)</f>
        <v>0</v>
      </c>
      <c r="K665" s="178" t="s">
        <v>159</v>
      </c>
      <c r="L665" s="183"/>
      <c r="M665" s="184" t="s">
        <v>1</v>
      </c>
      <c r="N665" s="185" t="s">
        <v>42</v>
      </c>
      <c r="P665" s="145">
        <f>O665*H665</f>
        <v>0</v>
      </c>
      <c r="Q665" s="145">
        <v>5.6120000000000003E-2</v>
      </c>
      <c r="R665" s="145">
        <f>Q665*H665</f>
        <v>3.5804559999999999</v>
      </c>
      <c r="S665" s="145">
        <v>0</v>
      </c>
      <c r="T665" s="146">
        <f>S665*H665</f>
        <v>0</v>
      </c>
      <c r="AR665" s="147" t="s">
        <v>200</v>
      </c>
      <c r="AT665" s="147" t="s">
        <v>414</v>
      </c>
      <c r="AU665" s="147" t="s">
        <v>87</v>
      </c>
      <c r="AY665" s="17" t="s">
        <v>149</v>
      </c>
      <c r="BE665" s="148">
        <f>IF(N665="základní",J665,0)</f>
        <v>0</v>
      </c>
      <c r="BF665" s="148">
        <f>IF(N665="snížená",J665,0)</f>
        <v>0</v>
      </c>
      <c r="BG665" s="148">
        <f>IF(N665="zákl. přenesená",J665,0)</f>
        <v>0</v>
      </c>
      <c r="BH665" s="148">
        <f>IF(N665="sníž. přenesená",J665,0)</f>
        <v>0</v>
      </c>
      <c r="BI665" s="148">
        <f>IF(N665="nulová",J665,0)</f>
        <v>0</v>
      </c>
      <c r="BJ665" s="17" t="s">
        <v>85</v>
      </c>
      <c r="BK665" s="148">
        <f>ROUND(I665*H665,2)</f>
        <v>0</v>
      </c>
      <c r="BL665" s="17" t="s">
        <v>148</v>
      </c>
      <c r="BM665" s="147" t="s">
        <v>1079</v>
      </c>
    </row>
    <row r="666" spans="2:65" s="1" customFormat="1" ht="10.199999999999999">
      <c r="B666" s="32"/>
      <c r="D666" s="149" t="s">
        <v>162</v>
      </c>
      <c r="F666" s="150" t="s">
        <v>1078</v>
      </c>
      <c r="I666" s="151"/>
      <c r="L666" s="32"/>
      <c r="M666" s="152"/>
      <c r="T666" s="56"/>
      <c r="AT666" s="17" t="s">
        <v>162</v>
      </c>
      <c r="AU666" s="17" t="s">
        <v>87</v>
      </c>
    </row>
    <row r="667" spans="2:65" s="13" customFormat="1" ht="10.199999999999999">
      <c r="B667" s="159"/>
      <c r="D667" s="149" t="s">
        <v>163</v>
      </c>
      <c r="E667" s="160" t="s">
        <v>1</v>
      </c>
      <c r="F667" s="161" t="s">
        <v>1080</v>
      </c>
      <c r="H667" s="162">
        <v>63.8</v>
      </c>
      <c r="I667" s="163"/>
      <c r="L667" s="159"/>
      <c r="M667" s="164"/>
      <c r="T667" s="165"/>
      <c r="AT667" s="160" t="s">
        <v>163</v>
      </c>
      <c r="AU667" s="160" t="s">
        <v>87</v>
      </c>
      <c r="AV667" s="13" t="s">
        <v>87</v>
      </c>
      <c r="AW667" s="13" t="s">
        <v>33</v>
      </c>
      <c r="AX667" s="13" t="s">
        <v>85</v>
      </c>
      <c r="AY667" s="160" t="s">
        <v>149</v>
      </c>
    </row>
    <row r="668" spans="2:65" s="1" customFormat="1" ht="16.5" customHeight="1">
      <c r="B668" s="32"/>
      <c r="C668" s="176" t="s">
        <v>1081</v>
      </c>
      <c r="D668" s="176" t="s">
        <v>414</v>
      </c>
      <c r="E668" s="177" t="s">
        <v>1082</v>
      </c>
      <c r="F668" s="178" t="s">
        <v>1083</v>
      </c>
      <c r="G668" s="179" t="s">
        <v>298</v>
      </c>
      <c r="H668" s="180">
        <v>2.02</v>
      </c>
      <c r="I668" s="181"/>
      <c r="J668" s="182">
        <f>ROUND(I668*H668,2)</f>
        <v>0</v>
      </c>
      <c r="K668" s="178" t="s">
        <v>159</v>
      </c>
      <c r="L668" s="183"/>
      <c r="M668" s="184" t="s">
        <v>1</v>
      </c>
      <c r="N668" s="185" t="s">
        <v>42</v>
      </c>
      <c r="P668" s="145">
        <f>O668*H668</f>
        <v>0</v>
      </c>
      <c r="Q668" s="145">
        <v>5.0599999999999999E-2</v>
      </c>
      <c r="R668" s="145">
        <f>Q668*H668</f>
        <v>0.102212</v>
      </c>
      <c r="S668" s="145">
        <v>0</v>
      </c>
      <c r="T668" s="146">
        <f>S668*H668</f>
        <v>0</v>
      </c>
      <c r="AR668" s="147" t="s">
        <v>200</v>
      </c>
      <c r="AT668" s="147" t="s">
        <v>414</v>
      </c>
      <c r="AU668" s="147" t="s">
        <v>87</v>
      </c>
      <c r="AY668" s="17" t="s">
        <v>149</v>
      </c>
      <c r="BE668" s="148">
        <f>IF(N668="základní",J668,0)</f>
        <v>0</v>
      </c>
      <c r="BF668" s="148">
        <f>IF(N668="snížená",J668,0)</f>
        <v>0</v>
      </c>
      <c r="BG668" s="148">
        <f>IF(N668="zákl. přenesená",J668,0)</f>
        <v>0</v>
      </c>
      <c r="BH668" s="148">
        <f>IF(N668="sníž. přenesená",J668,0)</f>
        <v>0</v>
      </c>
      <c r="BI668" s="148">
        <f>IF(N668="nulová",J668,0)</f>
        <v>0</v>
      </c>
      <c r="BJ668" s="17" t="s">
        <v>85</v>
      </c>
      <c r="BK668" s="148">
        <f>ROUND(I668*H668,2)</f>
        <v>0</v>
      </c>
      <c r="BL668" s="17" t="s">
        <v>148</v>
      </c>
      <c r="BM668" s="147" t="s">
        <v>1084</v>
      </c>
    </row>
    <row r="669" spans="2:65" s="1" customFormat="1" ht="10.199999999999999">
      <c r="B669" s="32"/>
      <c r="D669" s="149" t="s">
        <v>162</v>
      </c>
      <c r="F669" s="150" t="s">
        <v>1083</v>
      </c>
      <c r="I669" s="151"/>
      <c r="L669" s="32"/>
      <c r="M669" s="152"/>
      <c r="T669" s="56"/>
      <c r="AT669" s="17" t="s">
        <v>162</v>
      </c>
      <c r="AU669" s="17" t="s">
        <v>87</v>
      </c>
    </row>
    <row r="670" spans="2:65" s="13" customFormat="1" ht="10.199999999999999">
      <c r="B670" s="159"/>
      <c r="D670" s="149" t="s">
        <v>163</v>
      </c>
      <c r="E670" s="160" t="s">
        <v>1</v>
      </c>
      <c r="F670" s="161" t="s">
        <v>1085</v>
      </c>
      <c r="H670" s="162">
        <v>2.02</v>
      </c>
      <c r="I670" s="163"/>
      <c r="L670" s="159"/>
      <c r="M670" s="164"/>
      <c r="T670" s="165"/>
      <c r="AT670" s="160" t="s">
        <v>163</v>
      </c>
      <c r="AU670" s="160" t="s">
        <v>87</v>
      </c>
      <c r="AV670" s="13" t="s">
        <v>87</v>
      </c>
      <c r="AW670" s="13" t="s">
        <v>33</v>
      </c>
      <c r="AX670" s="13" t="s">
        <v>85</v>
      </c>
      <c r="AY670" s="160" t="s">
        <v>149</v>
      </c>
    </row>
    <row r="671" spans="2:65" s="1" customFormat="1" ht="16.5" customHeight="1">
      <c r="B671" s="32"/>
      <c r="C671" s="136" t="s">
        <v>1086</v>
      </c>
      <c r="D671" s="136" t="s">
        <v>155</v>
      </c>
      <c r="E671" s="137" t="s">
        <v>1087</v>
      </c>
      <c r="F671" s="138" t="s">
        <v>1088</v>
      </c>
      <c r="G671" s="139" t="s">
        <v>298</v>
      </c>
      <c r="H671" s="140">
        <v>22.4</v>
      </c>
      <c r="I671" s="141"/>
      <c r="J671" s="142">
        <f>ROUND(I671*H671,2)</f>
        <v>0</v>
      </c>
      <c r="K671" s="138" t="s">
        <v>159</v>
      </c>
      <c r="L671" s="32"/>
      <c r="M671" s="143" t="s">
        <v>1</v>
      </c>
      <c r="N671" s="144" t="s">
        <v>42</v>
      </c>
      <c r="P671" s="145">
        <f>O671*H671</f>
        <v>0</v>
      </c>
      <c r="Q671" s="145">
        <v>0</v>
      </c>
      <c r="R671" s="145">
        <f>Q671*H671</f>
        <v>0</v>
      </c>
      <c r="S671" s="145">
        <v>0</v>
      </c>
      <c r="T671" s="146">
        <f>S671*H671</f>
        <v>0</v>
      </c>
      <c r="AR671" s="147" t="s">
        <v>148</v>
      </c>
      <c r="AT671" s="147" t="s">
        <v>155</v>
      </c>
      <c r="AU671" s="147" t="s">
        <v>87</v>
      </c>
      <c r="AY671" s="17" t="s">
        <v>149</v>
      </c>
      <c r="BE671" s="148">
        <f>IF(N671="základní",J671,0)</f>
        <v>0</v>
      </c>
      <c r="BF671" s="148">
        <f>IF(N671="snížená",J671,0)</f>
        <v>0</v>
      </c>
      <c r="BG671" s="148">
        <f>IF(N671="zákl. přenesená",J671,0)</f>
        <v>0</v>
      </c>
      <c r="BH671" s="148">
        <f>IF(N671="sníž. přenesená",J671,0)</f>
        <v>0</v>
      </c>
      <c r="BI671" s="148">
        <f>IF(N671="nulová",J671,0)</f>
        <v>0</v>
      </c>
      <c r="BJ671" s="17" t="s">
        <v>85</v>
      </c>
      <c r="BK671" s="148">
        <f>ROUND(I671*H671,2)</f>
        <v>0</v>
      </c>
      <c r="BL671" s="17" t="s">
        <v>148</v>
      </c>
      <c r="BM671" s="147" t="s">
        <v>1089</v>
      </c>
    </row>
    <row r="672" spans="2:65" s="1" customFormat="1" ht="10.199999999999999">
      <c r="B672" s="32"/>
      <c r="D672" s="149" t="s">
        <v>162</v>
      </c>
      <c r="F672" s="150" t="s">
        <v>1090</v>
      </c>
      <c r="I672" s="151"/>
      <c r="L672" s="32"/>
      <c r="M672" s="152"/>
      <c r="T672" s="56"/>
      <c r="AT672" s="17" t="s">
        <v>162</v>
      </c>
      <c r="AU672" s="17" t="s">
        <v>87</v>
      </c>
    </row>
    <row r="673" spans="2:65" s="13" customFormat="1" ht="10.199999999999999">
      <c r="B673" s="159"/>
      <c r="D673" s="149" t="s">
        <v>163</v>
      </c>
      <c r="E673" s="160" t="s">
        <v>1</v>
      </c>
      <c r="F673" s="161" t="s">
        <v>1091</v>
      </c>
      <c r="H673" s="162">
        <v>22.4</v>
      </c>
      <c r="I673" s="163"/>
      <c r="L673" s="159"/>
      <c r="M673" s="164"/>
      <c r="T673" s="165"/>
      <c r="AT673" s="160" t="s">
        <v>163</v>
      </c>
      <c r="AU673" s="160" t="s">
        <v>87</v>
      </c>
      <c r="AV673" s="13" t="s">
        <v>87</v>
      </c>
      <c r="AW673" s="13" t="s">
        <v>33</v>
      </c>
      <c r="AX673" s="13" t="s">
        <v>85</v>
      </c>
      <c r="AY673" s="160" t="s">
        <v>149</v>
      </c>
    </row>
    <row r="674" spans="2:65" s="1" customFormat="1" ht="16.5" customHeight="1">
      <c r="B674" s="32"/>
      <c r="C674" s="136" t="s">
        <v>1092</v>
      </c>
      <c r="D674" s="136" t="s">
        <v>155</v>
      </c>
      <c r="E674" s="137" t="s">
        <v>1093</v>
      </c>
      <c r="F674" s="138" t="s">
        <v>1094</v>
      </c>
      <c r="G674" s="139" t="s">
        <v>298</v>
      </c>
      <c r="H674" s="140">
        <v>22.4</v>
      </c>
      <c r="I674" s="141"/>
      <c r="J674" s="142">
        <f>ROUND(I674*H674,2)</f>
        <v>0</v>
      </c>
      <c r="K674" s="138" t="s">
        <v>159</v>
      </c>
      <c r="L674" s="32"/>
      <c r="M674" s="143" t="s">
        <v>1</v>
      </c>
      <c r="N674" s="144" t="s">
        <v>42</v>
      </c>
      <c r="P674" s="145">
        <f>O674*H674</f>
        <v>0</v>
      </c>
      <c r="Q674" s="145">
        <v>2.7999999999999998E-4</v>
      </c>
      <c r="R674" s="145">
        <f>Q674*H674</f>
        <v>6.2719999999999989E-3</v>
      </c>
      <c r="S674" s="145">
        <v>0</v>
      </c>
      <c r="T674" s="146">
        <f>S674*H674</f>
        <v>0</v>
      </c>
      <c r="AR674" s="147" t="s">
        <v>148</v>
      </c>
      <c r="AT674" s="147" t="s">
        <v>155</v>
      </c>
      <c r="AU674" s="147" t="s">
        <v>87</v>
      </c>
      <c r="AY674" s="17" t="s">
        <v>149</v>
      </c>
      <c r="BE674" s="148">
        <f>IF(N674="základní",J674,0)</f>
        <v>0</v>
      </c>
      <c r="BF674" s="148">
        <f>IF(N674="snížená",J674,0)</f>
        <v>0</v>
      </c>
      <c r="BG674" s="148">
        <f>IF(N674="zákl. přenesená",J674,0)</f>
        <v>0</v>
      </c>
      <c r="BH674" s="148">
        <f>IF(N674="sníž. přenesená",J674,0)</f>
        <v>0</v>
      </c>
      <c r="BI674" s="148">
        <f>IF(N674="nulová",J674,0)</f>
        <v>0</v>
      </c>
      <c r="BJ674" s="17" t="s">
        <v>85</v>
      </c>
      <c r="BK674" s="148">
        <f>ROUND(I674*H674,2)</f>
        <v>0</v>
      </c>
      <c r="BL674" s="17" t="s">
        <v>148</v>
      </c>
      <c r="BM674" s="147" t="s">
        <v>1095</v>
      </c>
    </row>
    <row r="675" spans="2:65" s="1" customFormat="1" ht="19.2">
      <c r="B675" s="32"/>
      <c r="D675" s="149" t="s">
        <v>162</v>
      </c>
      <c r="F675" s="150" t="s">
        <v>1096</v>
      </c>
      <c r="I675" s="151"/>
      <c r="L675" s="32"/>
      <c r="M675" s="152"/>
      <c r="T675" s="56"/>
      <c r="AT675" s="17" t="s">
        <v>162</v>
      </c>
      <c r="AU675" s="17" t="s">
        <v>87</v>
      </c>
    </row>
    <row r="676" spans="2:65" s="12" customFormat="1" ht="20.399999999999999">
      <c r="B676" s="153"/>
      <c r="D676" s="149" t="s">
        <v>163</v>
      </c>
      <c r="E676" s="154" t="s">
        <v>1</v>
      </c>
      <c r="F676" s="155" t="s">
        <v>1097</v>
      </c>
      <c r="H676" s="154" t="s">
        <v>1</v>
      </c>
      <c r="I676" s="156"/>
      <c r="L676" s="153"/>
      <c r="M676" s="157"/>
      <c r="T676" s="158"/>
      <c r="AT676" s="154" t="s">
        <v>163</v>
      </c>
      <c r="AU676" s="154" t="s">
        <v>87</v>
      </c>
      <c r="AV676" s="12" t="s">
        <v>85</v>
      </c>
      <c r="AW676" s="12" t="s">
        <v>33</v>
      </c>
      <c r="AX676" s="12" t="s">
        <v>77</v>
      </c>
      <c r="AY676" s="154" t="s">
        <v>149</v>
      </c>
    </row>
    <row r="677" spans="2:65" s="13" customFormat="1" ht="10.199999999999999">
      <c r="B677" s="159"/>
      <c r="D677" s="149" t="s">
        <v>163</v>
      </c>
      <c r="E677" s="160" t="s">
        <v>1</v>
      </c>
      <c r="F677" s="161" t="s">
        <v>1091</v>
      </c>
      <c r="H677" s="162">
        <v>22.4</v>
      </c>
      <c r="I677" s="163"/>
      <c r="L677" s="159"/>
      <c r="M677" s="164"/>
      <c r="T677" s="165"/>
      <c r="AT677" s="160" t="s">
        <v>163</v>
      </c>
      <c r="AU677" s="160" t="s">
        <v>87</v>
      </c>
      <c r="AV677" s="13" t="s">
        <v>87</v>
      </c>
      <c r="AW677" s="13" t="s">
        <v>33</v>
      </c>
      <c r="AX677" s="13" t="s">
        <v>85</v>
      </c>
      <c r="AY677" s="160" t="s">
        <v>149</v>
      </c>
    </row>
    <row r="678" spans="2:65" s="1" customFormat="1" ht="21.75" customHeight="1">
      <c r="B678" s="32"/>
      <c r="C678" s="136" t="s">
        <v>1098</v>
      </c>
      <c r="D678" s="136" t="s">
        <v>155</v>
      </c>
      <c r="E678" s="137" t="s">
        <v>1099</v>
      </c>
      <c r="F678" s="138" t="s">
        <v>1100</v>
      </c>
      <c r="G678" s="139" t="s">
        <v>261</v>
      </c>
      <c r="H678" s="140">
        <v>2241.3879999999999</v>
      </c>
      <c r="I678" s="141"/>
      <c r="J678" s="142">
        <f>ROUND(I678*H678,2)</f>
        <v>0</v>
      </c>
      <c r="K678" s="138" t="s">
        <v>159</v>
      </c>
      <c r="L678" s="32"/>
      <c r="M678" s="143" t="s">
        <v>1</v>
      </c>
      <c r="N678" s="144" t="s">
        <v>42</v>
      </c>
      <c r="P678" s="145">
        <f>O678*H678</f>
        <v>0</v>
      </c>
      <c r="Q678" s="145">
        <v>3.6000000000000002E-4</v>
      </c>
      <c r="R678" s="145">
        <f>Q678*H678</f>
        <v>0.80689968000000001</v>
      </c>
      <c r="S678" s="145">
        <v>0</v>
      </c>
      <c r="T678" s="146">
        <f>S678*H678</f>
        <v>0</v>
      </c>
      <c r="AR678" s="147" t="s">
        <v>148</v>
      </c>
      <c r="AT678" s="147" t="s">
        <v>155</v>
      </c>
      <c r="AU678" s="147" t="s">
        <v>87</v>
      </c>
      <c r="AY678" s="17" t="s">
        <v>149</v>
      </c>
      <c r="BE678" s="148">
        <f>IF(N678="základní",J678,0)</f>
        <v>0</v>
      </c>
      <c r="BF678" s="148">
        <f>IF(N678="snížená",J678,0)</f>
        <v>0</v>
      </c>
      <c r="BG678" s="148">
        <f>IF(N678="zákl. přenesená",J678,0)</f>
        <v>0</v>
      </c>
      <c r="BH678" s="148">
        <f>IF(N678="sníž. přenesená",J678,0)</f>
        <v>0</v>
      </c>
      <c r="BI678" s="148">
        <f>IF(N678="nulová",J678,0)</f>
        <v>0</v>
      </c>
      <c r="BJ678" s="17" t="s">
        <v>85</v>
      </c>
      <c r="BK678" s="148">
        <f>ROUND(I678*H678,2)</f>
        <v>0</v>
      </c>
      <c r="BL678" s="17" t="s">
        <v>148</v>
      </c>
      <c r="BM678" s="147" t="s">
        <v>1101</v>
      </c>
    </row>
    <row r="679" spans="2:65" s="1" customFormat="1" ht="10.199999999999999">
      <c r="B679" s="32"/>
      <c r="D679" s="149" t="s">
        <v>162</v>
      </c>
      <c r="F679" s="150" t="s">
        <v>1102</v>
      </c>
      <c r="I679" s="151"/>
      <c r="L679" s="32"/>
      <c r="M679" s="152"/>
      <c r="T679" s="56"/>
      <c r="AT679" s="17" t="s">
        <v>162</v>
      </c>
      <c r="AU679" s="17" t="s">
        <v>87</v>
      </c>
    </row>
    <row r="680" spans="2:65" s="12" customFormat="1" ht="10.199999999999999">
      <c r="B680" s="153"/>
      <c r="D680" s="149" t="s">
        <v>163</v>
      </c>
      <c r="E680" s="154" t="s">
        <v>1</v>
      </c>
      <c r="F680" s="155" t="s">
        <v>1103</v>
      </c>
      <c r="H680" s="154" t="s">
        <v>1</v>
      </c>
      <c r="I680" s="156"/>
      <c r="L680" s="153"/>
      <c r="M680" s="157"/>
      <c r="T680" s="158"/>
      <c r="AT680" s="154" t="s">
        <v>163</v>
      </c>
      <c r="AU680" s="154" t="s">
        <v>87</v>
      </c>
      <c r="AV680" s="12" t="s">
        <v>85</v>
      </c>
      <c r="AW680" s="12" t="s">
        <v>33</v>
      </c>
      <c r="AX680" s="12" t="s">
        <v>77</v>
      </c>
      <c r="AY680" s="154" t="s">
        <v>149</v>
      </c>
    </row>
    <row r="681" spans="2:65" s="13" customFormat="1" ht="10.199999999999999">
      <c r="B681" s="159"/>
      <c r="D681" s="149" t="s">
        <v>163</v>
      </c>
      <c r="E681" s="160" t="s">
        <v>1</v>
      </c>
      <c r="F681" s="161" t="s">
        <v>1104</v>
      </c>
      <c r="H681" s="162">
        <v>1793.11</v>
      </c>
      <c r="I681" s="163"/>
      <c r="L681" s="159"/>
      <c r="M681" s="164"/>
      <c r="T681" s="165"/>
      <c r="AT681" s="160" t="s">
        <v>163</v>
      </c>
      <c r="AU681" s="160" t="s">
        <v>87</v>
      </c>
      <c r="AV681" s="13" t="s">
        <v>87</v>
      </c>
      <c r="AW681" s="13" t="s">
        <v>33</v>
      </c>
      <c r="AX681" s="13" t="s">
        <v>77</v>
      </c>
      <c r="AY681" s="160" t="s">
        <v>149</v>
      </c>
    </row>
    <row r="682" spans="2:65" s="13" customFormat="1" ht="10.199999999999999">
      <c r="B682" s="159"/>
      <c r="D682" s="149" t="s">
        <v>163</v>
      </c>
      <c r="E682" s="160" t="s">
        <v>1</v>
      </c>
      <c r="F682" s="161" t="s">
        <v>1105</v>
      </c>
      <c r="H682" s="162">
        <v>448.27800000000002</v>
      </c>
      <c r="I682" s="163"/>
      <c r="L682" s="159"/>
      <c r="M682" s="164"/>
      <c r="T682" s="165"/>
      <c r="AT682" s="160" t="s">
        <v>163</v>
      </c>
      <c r="AU682" s="160" t="s">
        <v>87</v>
      </c>
      <c r="AV682" s="13" t="s">
        <v>87</v>
      </c>
      <c r="AW682" s="13" t="s">
        <v>33</v>
      </c>
      <c r="AX682" s="13" t="s">
        <v>77</v>
      </c>
      <c r="AY682" s="160" t="s">
        <v>149</v>
      </c>
    </row>
    <row r="683" spans="2:65" s="14" customFormat="1" ht="10.199999999999999">
      <c r="B683" s="169"/>
      <c r="D683" s="149" t="s">
        <v>163</v>
      </c>
      <c r="E683" s="170" t="s">
        <v>1</v>
      </c>
      <c r="F683" s="171" t="s">
        <v>271</v>
      </c>
      <c r="H683" s="172">
        <v>2241.3879999999999</v>
      </c>
      <c r="I683" s="173"/>
      <c r="L683" s="169"/>
      <c r="M683" s="174"/>
      <c r="T683" s="175"/>
      <c r="AT683" s="170" t="s">
        <v>163</v>
      </c>
      <c r="AU683" s="170" t="s">
        <v>87</v>
      </c>
      <c r="AV683" s="14" t="s">
        <v>148</v>
      </c>
      <c r="AW683" s="14" t="s">
        <v>33</v>
      </c>
      <c r="AX683" s="14" t="s">
        <v>85</v>
      </c>
      <c r="AY683" s="170" t="s">
        <v>149</v>
      </c>
    </row>
    <row r="684" spans="2:65" s="1" customFormat="1" ht="16.5" customHeight="1">
      <c r="B684" s="32"/>
      <c r="C684" s="136" t="s">
        <v>1106</v>
      </c>
      <c r="D684" s="136" t="s">
        <v>155</v>
      </c>
      <c r="E684" s="137" t="s">
        <v>1107</v>
      </c>
      <c r="F684" s="138" t="s">
        <v>1108</v>
      </c>
      <c r="G684" s="139" t="s">
        <v>298</v>
      </c>
      <c r="H684" s="140">
        <v>28.7</v>
      </c>
      <c r="I684" s="141"/>
      <c r="J684" s="142">
        <f>ROUND(I684*H684,2)</f>
        <v>0</v>
      </c>
      <c r="K684" s="138" t="s">
        <v>159</v>
      </c>
      <c r="L684" s="32"/>
      <c r="M684" s="143" t="s">
        <v>1</v>
      </c>
      <c r="N684" s="144" t="s">
        <v>42</v>
      </c>
      <c r="P684" s="145">
        <f>O684*H684</f>
        <v>0</v>
      </c>
      <c r="Q684" s="145">
        <v>0</v>
      </c>
      <c r="R684" s="145">
        <f>Q684*H684</f>
        <v>0</v>
      </c>
      <c r="S684" s="145">
        <v>0</v>
      </c>
      <c r="T684" s="146">
        <f>S684*H684</f>
        <v>0</v>
      </c>
      <c r="AR684" s="147" t="s">
        <v>148</v>
      </c>
      <c r="AT684" s="147" t="s">
        <v>155</v>
      </c>
      <c r="AU684" s="147" t="s">
        <v>87</v>
      </c>
      <c r="AY684" s="17" t="s">
        <v>149</v>
      </c>
      <c r="BE684" s="148">
        <f>IF(N684="základní",J684,0)</f>
        <v>0</v>
      </c>
      <c r="BF684" s="148">
        <f>IF(N684="snížená",J684,0)</f>
        <v>0</v>
      </c>
      <c r="BG684" s="148">
        <f>IF(N684="zákl. přenesená",J684,0)</f>
        <v>0</v>
      </c>
      <c r="BH684" s="148">
        <f>IF(N684="sníž. přenesená",J684,0)</f>
        <v>0</v>
      </c>
      <c r="BI684" s="148">
        <f>IF(N684="nulová",J684,0)</f>
        <v>0</v>
      </c>
      <c r="BJ684" s="17" t="s">
        <v>85</v>
      </c>
      <c r="BK684" s="148">
        <f>ROUND(I684*H684,2)</f>
        <v>0</v>
      </c>
      <c r="BL684" s="17" t="s">
        <v>148</v>
      </c>
      <c r="BM684" s="147" t="s">
        <v>1109</v>
      </c>
    </row>
    <row r="685" spans="2:65" s="1" customFormat="1" ht="10.199999999999999">
      <c r="B685" s="32"/>
      <c r="D685" s="149" t="s">
        <v>162</v>
      </c>
      <c r="F685" s="150" t="s">
        <v>1110</v>
      </c>
      <c r="I685" s="151"/>
      <c r="L685" s="32"/>
      <c r="M685" s="152"/>
      <c r="T685" s="56"/>
      <c r="AT685" s="17" t="s">
        <v>162</v>
      </c>
      <c r="AU685" s="17" t="s">
        <v>87</v>
      </c>
    </row>
    <row r="686" spans="2:65" s="13" customFormat="1" ht="10.199999999999999">
      <c r="B686" s="159"/>
      <c r="D686" s="149" t="s">
        <v>163</v>
      </c>
      <c r="E686" s="160" t="s">
        <v>1</v>
      </c>
      <c r="F686" s="161" t="s">
        <v>1111</v>
      </c>
      <c r="H686" s="162">
        <v>6.3</v>
      </c>
      <c r="I686" s="163"/>
      <c r="L686" s="159"/>
      <c r="M686" s="164"/>
      <c r="T686" s="165"/>
      <c r="AT686" s="160" t="s">
        <v>163</v>
      </c>
      <c r="AU686" s="160" t="s">
        <v>87</v>
      </c>
      <c r="AV686" s="13" t="s">
        <v>87</v>
      </c>
      <c r="AW686" s="13" t="s">
        <v>33</v>
      </c>
      <c r="AX686" s="13" t="s">
        <v>77</v>
      </c>
      <c r="AY686" s="160" t="s">
        <v>149</v>
      </c>
    </row>
    <row r="687" spans="2:65" s="13" customFormat="1" ht="10.199999999999999">
      <c r="B687" s="159"/>
      <c r="D687" s="149" t="s">
        <v>163</v>
      </c>
      <c r="E687" s="160" t="s">
        <v>1</v>
      </c>
      <c r="F687" s="161" t="s">
        <v>1112</v>
      </c>
      <c r="H687" s="162">
        <v>22.4</v>
      </c>
      <c r="I687" s="163"/>
      <c r="L687" s="159"/>
      <c r="M687" s="164"/>
      <c r="T687" s="165"/>
      <c r="AT687" s="160" t="s">
        <v>163</v>
      </c>
      <c r="AU687" s="160" t="s">
        <v>87</v>
      </c>
      <c r="AV687" s="13" t="s">
        <v>87</v>
      </c>
      <c r="AW687" s="13" t="s">
        <v>33</v>
      </c>
      <c r="AX687" s="13" t="s">
        <v>77</v>
      </c>
      <c r="AY687" s="160" t="s">
        <v>149</v>
      </c>
    </row>
    <row r="688" spans="2:65" s="14" customFormat="1" ht="10.199999999999999">
      <c r="B688" s="169"/>
      <c r="D688" s="149" t="s">
        <v>163</v>
      </c>
      <c r="E688" s="170" t="s">
        <v>1</v>
      </c>
      <c r="F688" s="171" t="s">
        <v>271</v>
      </c>
      <c r="H688" s="172">
        <v>28.7</v>
      </c>
      <c r="I688" s="173"/>
      <c r="L688" s="169"/>
      <c r="M688" s="174"/>
      <c r="T688" s="175"/>
      <c r="AT688" s="170" t="s">
        <v>163</v>
      </c>
      <c r="AU688" s="170" t="s">
        <v>87</v>
      </c>
      <c r="AV688" s="14" t="s">
        <v>148</v>
      </c>
      <c r="AW688" s="14" t="s">
        <v>33</v>
      </c>
      <c r="AX688" s="14" t="s">
        <v>85</v>
      </c>
      <c r="AY688" s="170" t="s">
        <v>149</v>
      </c>
    </row>
    <row r="689" spans="2:65" s="1" customFormat="1" ht="16.5" customHeight="1">
      <c r="B689" s="32"/>
      <c r="C689" s="136" t="s">
        <v>1113</v>
      </c>
      <c r="D689" s="136" t="s">
        <v>155</v>
      </c>
      <c r="E689" s="137" t="s">
        <v>1114</v>
      </c>
      <c r="F689" s="138" t="s">
        <v>1115</v>
      </c>
      <c r="G689" s="139" t="s">
        <v>505</v>
      </c>
      <c r="H689" s="140">
        <v>3</v>
      </c>
      <c r="I689" s="141"/>
      <c r="J689" s="142">
        <f>ROUND(I689*H689,2)</f>
        <v>0</v>
      </c>
      <c r="K689" s="138" t="s">
        <v>159</v>
      </c>
      <c r="L689" s="32"/>
      <c r="M689" s="143" t="s">
        <v>1</v>
      </c>
      <c r="N689" s="144" t="s">
        <v>42</v>
      </c>
      <c r="P689" s="145">
        <f>O689*H689</f>
        <v>0</v>
      </c>
      <c r="Q689" s="145">
        <v>0</v>
      </c>
      <c r="R689" s="145">
        <f>Q689*H689</f>
        <v>0</v>
      </c>
      <c r="S689" s="145">
        <v>8.2000000000000003E-2</v>
      </c>
      <c r="T689" s="146">
        <f>S689*H689</f>
        <v>0.246</v>
      </c>
      <c r="AR689" s="147" t="s">
        <v>148</v>
      </c>
      <c r="AT689" s="147" t="s">
        <v>155</v>
      </c>
      <c r="AU689" s="147" t="s">
        <v>87</v>
      </c>
      <c r="AY689" s="17" t="s">
        <v>149</v>
      </c>
      <c r="BE689" s="148">
        <f>IF(N689="základní",J689,0)</f>
        <v>0</v>
      </c>
      <c r="BF689" s="148">
        <f>IF(N689="snížená",J689,0)</f>
        <v>0</v>
      </c>
      <c r="BG689" s="148">
        <f>IF(N689="zákl. přenesená",J689,0)</f>
        <v>0</v>
      </c>
      <c r="BH689" s="148">
        <f>IF(N689="sníž. přenesená",J689,0)</f>
        <v>0</v>
      </c>
      <c r="BI689" s="148">
        <f>IF(N689="nulová",J689,0)</f>
        <v>0</v>
      </c>
      <c r="BJ689" s="17" t="s">
        <v>85</v>
      </c>
      <c r="BK689" s="148">
        <f>ROUND(I689*H689,2)</f>
        <v>0</v>
      </c>
      <c r="BL689" s="17" t="s">
        <v>148</v>
      </c>
      <c r="BM689" s="147" t="s">
        <v>1116</v>
      </c>
    </row>
    <row r="690" spans="2:65" s="1" customFormat="1" ht="19.2">
      <c r="B690" s="32"/>
      <c r="D690" s="149" t="s">
        <v>162</v>
      </c>
      <c r="F690" s="150" t="s">
        <v>1117</v>
      </c>
      <c r="I690" s="151"/>
      <c r="L690" s="32"/>
      <c r="M690" s="152"/>
      <c r="T690" s="56"/>
      <c r="AT690" s="17" t="s">
        <v>162</v>
      </c>
      <c r="AU690" s="17" t="s">
        <v>87</v>
      </c>
    </row>
    <row r="691" spans="2:65" s="13" customFormat="1" ht="10.199999999999999">
      <c r="B691" s="159"/>
      <c r="D691" s="149" t="s">
        <v>163</v>
      </c>
      <c r="E691" s="160" t="s">
        <v>1</v>
      </c>
      <c r="F691" s="161" t="s">
        <v>1008</v>
      </c>
      <c r="H691" s="162">
        <v>1</v>
      </c>
      <c r="I691" s="163"/>
      <c r="L691" s="159"/>
      <c r="M691" s="164"/>
      <c r="T691" s="165"/>
      <c r="AT691" s="160" t="s">
        <v>163</v>
      </c>
      <c r="AU691" s="160" t="s">
        <v>87</v>
      </c>
      <c r="AV691" s="13" t="s">
        <v>87</v>
      </c>
      <c r="AW691" s="13" t="s">
        <v>33</v>
      </c>
      <c r="AX691" s="13" t="s">
        <v>77</v>
      </c>
      <c r="AY691" s="160" t="s">
        <v>149</v>
      </c>
    </row>
    <row r="692" spans="2:65" s="13" customFormat="1" ht="10.199999999999999">
      <c r="B692" s="159"/>
      <c r="D692" s="149" t="s">
        <v>163</v>
      </c>
      <c r="E692" s="160" t="s">
        <v>1</v>
      </c>
      <c r="F692" s="161" t="s">
        <v>1118</v>
      </c>
      <c r="H692" s="162">
        <v>1</v>
      </c>
      <c r="I692" s="163"/>
      <c r="L692" s="159"/>
      <c r="M692" s="164"/>
      <c r="T692" s="165"/>
      <c r="AT692" s="160" t="s">
        <v>163</v>
      </c>
      <c r="AU692" s="160" t="s">
        <v>87</v>
      </c>
      <c r="AV692" s="13" t="s">
        <v>87</v>
      </c>
      <c r="AW692" s="13" t="s">
        <v>33</v>
      </c>
      <c r="AX692" s="13" t="s">
        <v>77</v>
      </c>
      <c r="AY692" s="160" t="s">
        <v>149</v>
      </c>
    </row>
    <row r="693" spans="2:65" s="13" customFormat="1" ht="10.199999999999999">
      <c r="B693" s="159"/>
      <c r="D693" s="149" t="s">
        <v>163</v>
      </c>
      <c r="E693" s="160" t="s">
        <v>1</v>
      </c>
      <c r="F693" s="161" t="s">
        <v>1119</v>
      </c>
      <c r="H693" s="162">
        <v>1</v>
      </c>
      <c r="I693" s="163"/>
      <c r="L693" s="159"/>
      <c r="M693" s="164"/>
      <c r="T693" s="165"/>
      <c r="AT693" s="160" t="s">
        <v>163</v>
      </c>
      <c r="AU693" s="160" t="s">
        <v>87</v>
      </c>
      <c r="AV693" s="13" t="s">
        <v>87</v>
      </c>
      <c r="AW693" s="13" t="s">
        <v>33</v>
      </c>
      <c r="AX693" s="13" t="s">
        <v>77</v>
      </c>
      <c r="AY693" s="160" t="s">
        <v>149</v>
      </c>
    </row>
    <row r="694" spans="2:65" s="14" customFormat="1" ht="10.199999999999999">
      <c r="B694" s="169"/>
      <c r="D694" s="149" t="s">
        <v>163</v>
      </c>
      <c r="E694" s="170" t="s">
        <v>1</v>
      </c>
      <c r="F694" s="171" t="s">
        <v>271</v>
      </c>
      <c r="H694" s="172">
        <v>3</v>
      </c>
      <c r="I694" s="173"/>
      <c r="L694" s="169"/>
      <c r="M694" s="174"/>
      <c r="T694" s="175"/>
      <c r="AT694" s="170" t="s">
        <v>163</v>
      </c>
      <c r="AU694" s="170" t="s">
        <v>87</v>
      </c>
      <c r="AV694" s="14" t="s">
        <v>148</v>
      </c>
      <c r="AW694" s="14" t="s">
        <v>33</v>
      </c>
      <c r="AX694" s="14" t="s">
        <v>85</v>
      </c>
      <c r="AY694" s="170" t="s">
        <v>149</v>
      </c>
    </row>
    <row r="695" spans="2:65" s="1" customFormat="1" ht="16.5" customHeight="1">
      <c r="B695" s="32"/>
      <c r="C695" s="136" t="s">
        <v>1120</v>
      </c>
      <c r="D695" s="136" t="s">
        <v>155</v>
      </c>
      <c r="E695" s="137" t="s">
        <v>1121</v>
      </c>
      <c r="F695" s="138" t="s">
        <v>1122</v>
      </c>
      <c r="G695" s="139" t="s">
        <v>505</v>
      </c>
      <c r="H695" s="140">
        <v>2</v>
      </c>
      <c r="I695" s="141"/>
      <c r="J695" s="142">
        <f>ROUND(I695*H695,2)</f>
        <v>0</v>
      </c>
      <c r="K695" s="138" t="s">
        <v>159</v>
      </c>
      <c r="L695" s="32"/>
      <c r="M695" s="143" t="s">
        <v>1</v>
      </c>
      <c r="N695" s="144" t="s">
        <v>42</v>
      </c>
      <c r="P695" s="145">
        <f>O695*H695</f>
        <v>0</v>
      </c>
      <c r="Q695" s="145">
        <v>0</v>
      </c>
      <c r="R695" s="145">
        <f>Q695*H695</f>
        <v>0</v>
      </c>
      <c r="S695" s="145">
        <v>4.0000000000000001E-3</v>
      </c>
      <c r="T695" s="146">
        <f>S695*H695</f>
        <v>8.0000000000000002E-3</v>
      </c>
      <c r="AR695" s="147" t="s">
        <v>148</v>
      </c>
      <c r="AT695" s="147" t="s">
        <v>155</v>
      </c>
      <c r="AU695" s="147" t="s">
        <v>87</v>
      </c>
      <c r="AY695" s="17" t="s">
        <v>149</v>
      </c>
      <c r="BE695" s="148">
        <f>IF(N695="základní",J695,0)</f>
        <v>0</v>
      </c>
      <c r="BF695" s="148">
        <f>IF(N695="snížená",J695,0)</f>
        <v>0</v>
      </c>
      <c r="BG695" s="148">
        <f>IF(N695="zákl. přenesená",J695,0)</f>
        <v>0</v>
      </c>
      <c r="BH695" s="148">
        <f>IF(N695="sníž. přenesená",J695,0)</f>
        <v>0</v>
      </c>
      <c r="BI695" s="148">
        <f>IF(N695="nulová",J695,0)</f>
        <v>0</v>
      </c>
      <c r="BJ695" s="17" t="s">
        <v>85</v>
      </c>
      <c r="BK695" s="148">
        <f>ROUND(I695*H695,2)</f>
        <v>0</v>
      </c>
      <c r="BL695" s="17" t="s">
        <v>148</v>
      </c>
      <c r="BM695" s="147" t="s">
        <v>1123</v>
      </c>
    </row>
    <row r="696" spans="2:65" s="1" customFormat="1" ht="19.2">
      <c r="B696" s="32"/>
      <c r="D696" s="149" t="s">
        <v>162</v>
      </c>
      <c r="F696" s="150" t="s">
        <v>1124</v>
      </c>
      <c r="I696" s="151"/>
      <c r="L696" s="32"/>
      <c r="M696" s="152"/>
      <c r="T696" s="56"/>
      <c r="AT696" s="17" t="s">
        <v>162</v>
      </c>
      <c r="AU696" s="17" t="s">
        <v>87</v>
      </c>
    </row>
    <row r="697" spans="2:65" s="13" customFormat="1" ht="10.199999999999999">
      <c r="B697" s="159"/>
      <c r="D697" s="149" t="s">
        <v>163</v>
      </c>
      <c r="E697" s="160" t="s">
        <v>1</v>
      </c>
      <c r="F697" s="161" t="s">
        <v>1125</v>
      </c>
      <c r="H697" s="162">
        <v>1</v>
      </c>
      <c r="I697" s="163"/>
      <c r="L697" s="159"/>
      <c r="M697" s="164"/>
      <c r="T697" s="165"/>
      <c r="AT697" s="160" t="s">
        <v>163</v>
      </c>
      <c r="AU697" s="160" t="s">
        <v>87</v>
      </c>
      <c r="AV697" s="13" t="s">
        <v>87</v>
      </c>
      <c r="AW697" s="13" t="s">
        <v>33</v>
      </c>
      <c r="AX697" s="13" t="s">
        <v>77</v>
      </c>
      <c r="AY697" s="160" t="s">
        <v>149</v>
      </c>
    </row>
    <row r="698" spans="2:65" s="13" customFormat="1" ht="10.199999999999999">
      <c r="B698" s="159"/>
      <c r="D698" s="149" t="s">
        <v>163</v>
      </c>
      <c r="E698" s="160" t="s">
        <v>1</v>
      </c>
      <c r="F698" s="161" t="s">
        <v>1126</v>
      </c>
      <c r="H698" s="162">
        <v>1</v>
      </c>
      <c r="I698" s="163"/>
      <c r="L698" s="159"/>
      <c r="M698" s="164"/>
      <c r="T698" s="165"/>
      <c r="AT698" s="160" t="s">
        <v>163</v>
      </c>
      <c r="AU698" s="160" t="s">
        <v>87</v>
      </c>
      <c r="AV698" s="13" t="s">
        <v>87</v>
      </c>
      <c r="AW698" s="13" t="s">
        <v>33</v>
      </c>
      <c r="AX698" s="13" t="s">
        <v>77</v>
      </c>
      <c r="AY698" s="160" t="s">
        <v>149</v>
      </c>
    </row>
    <row r="699" spans="2:65" s="14" customFormat="1" ht="10.199999999999999">
      <c r="B699" s="169"/>
      <c r="D699" s="149" t="s">
        <v>163</v>
      </c>
      <c r="E699" s="170" t="s">
        <v>1</v>
      </c>
      <c r="F699" s="171" t="s">
        <v>271</v>
      </c>
      <c r="H699" s="172">
        <v>2</v>
      </c>
      <c r="I699" s="173"/>
      <c r="L699" s="169"/>
      <c r="M699" s="174"/>
      <c r="T699" s="175"/>
      <c r="AT699" s="170" t="s">
        <v>163</v>
      </c>
      <c r="AU699" s="170" t="s">
        <v>87</v>
      </c>
      <c r="AV699" s="14" t="s">
        <v>148</v>
      </c>
      <c r="AW699" s="14" t="s">
        <v>33</v>
      </c>
      <c r="AX699" s="14" t="s">
        <v>85</v>
      </c>
      <c r="AY699" s="170" t="s">
        <v>149</v>
      </c>
    </row>
    <row r="700" spans="2:65" s="1" customFormat="1" ht="16.5" customHeight="1">
      <c r="B700" s="32"/>
      <c r="C700" s="136" t="s">
        <v>1127</v>
      </c>
      <c r="D700" s="136" t="s">
        <v>155</v>
      </c>
      <c r="E700" s="137" t="s">
        <v>1128</v>
      </c>
      <c r="F700" s="138" t="s">
        <v>1129</v>
      </c>
      <c r="G700" s="139" t="s">
        <v>298</v>
      </c>
      <c r="H700" s="140">
        <v>6.11</v>
      </c>
      <c r="I700" s="141"/>
      <c r="J700" s="142">
        <f>ROUND(I700*H700,2)</f>
        <v>0</v>
      </c>
      <c r="K700" s="138" t="s">
        <v>159</v>
      </c>
      <c r="L700" s="32"/>
      <c r="M700" s="143" t="s">
        <v>1</v>
      </c>
      <c r="N700" s="144" t="s">
        <v>42</v>
      </c>
      <c r="P700" s="145">
        <f>O700*H700</f>
        <v>0</v>
      </c>
      <c r="Q700" s="145">
        <v>0</v>
      </c>
      <c r="R700" s="145">
        <f>Q700*H700</f>
        <v>0</v>
      </c>
      <c r="S700" s="145">
        <v>0.9</v>
      </c>
      <c r="T700" s="146">
        <f>S700*H700</f>
        <v>5.4990000000000006</v>
      </c>
      <c r="AR700" s="147" t="s">
        <v>148</v>
      </c>
      <c r="AT700" s="147" t="s">
        <v>155</v>
      </c>
      <c r="AU700" s="147" t="s">
        <v>87</v>
      </c>
      <c r="AY700" s="17" t="s">
        <v>149</v>
      </c>
      <c r="BE700" s="148">
        <f>IF(N700="základní",J700,0)</f>
        <v>0</v>
      </c>
      <c r="BF700" s="148">
        <f>IF(N700="snížená",J700,0)</f>
        <v>0</v>
      </c>
      <c r="BG700" s="148">
        <f>IF(N700="zákl. přenesená",J700,0)</f>
        <v>0</v>
      </c>
      <c r="BH700" s="148">
        <f>IF(N700="sníž. přenesená",J700,0)</f>
        <v>0</v>
      </c>
      <c r="BI700" s="148">
        <f>IF(N700="nulová",J700,0)</f>
        <v>0</v>
      </c>
      <c r="BJ700" s="17" t="s">
        <v>85</v>
      </c>
      <c r="BK700" s="148">
        <f>ROUND(I700*H700,2)</f>
        <v>0</v>
      </c>
      <c r="BL700" s="17" t="s">
        <v>148</v>
      </c>
      <c r="BM700" s="147" t="s">
        <v>1130</v>
      </c>
    </row>
    <row r="701" spans="2:65" s="1" customFormat="1" ht="19.2">
      <c r="B701" s="32"/>
      <c r="D701" s="149" t="s">
        <v>162</v>
      </c>
      <c r="F701" s="150" t="s">
        <v>1131</v>
      </c>
      <c r="I701" s="151"/>
      <c r="L701" s="32"/>
      <c r="M701" s="152"/>
      <c r="T701" s="56"/>
      <c r="AT701" s="17" t="s">
        <v>162</v>
      </c>
      <c r="AU701" s="17" t="s">
        <v>87</v>
      </c>
    </row>
    <row r="702" spans="2:65" s="13" customFormat="1" ht="10.199999999999999">
      <c r="B702" s="159"/>
      <c r="D702" s="149" t="s">
        <v>163</v>
      </c>
      <c r="E702" s="160" t="s">
        <v>1</v>
      </c>
      <c r="F702" s="161" t="s">
        <v>1132</v>
      </c>
      <c r="H702" s="162">
        <v>6.11</v>
      </c>
      <c r="I702" s="163"/>
      <c r="L702" s="159"/>
      <c r="M702" s="164"/>
      <c r="T702" s="165"/>
      <c r="AT702" s="160" t="s">
        <v>163</v>
      </c>
      <c r="AU702" s="160" t="s">
        <v>87</v>
      </c>
      <c r="AV702" s="13" t="s">
        <v>87</v>
      </c>
      <c r="AW702" s="13" t="s">
        <v>33</v>
      </c>
      <c r="AX702" s="13" t="s">
        <v>85</v>
      </c>
      <c r="AY702" s="160" t="s">
        <v>149</v>
      </c>
    </row>
    <row r="703" spans="2:65" s="12" customFormat="1" ht="10.199999999999999">
      <c r="B703" s="153"/>
      <c r="D703" s="149" t="s">
        <v>163</v>
      </c>
      <c r="E703" s="154" t="s">
        <v>1</v>
      </c>
      <c r="F703" s="155" t="s">
        <v>1133</v>
      </c>
      <c r="H703" s="154" t="s">
        <v>1</v>
      </c>
      <c r="I703" s="156"/>
      <c r="L703" s="153"/>
      <c r="M703" s="157"/>
      <c r="T703" s="158"/>
      <c r="AT703" s="154" t="s">
        <v>163</v>
      </c>
      <c r="AU703" s="154" t="s">
        <v>87</v>
      </c>
      <c r="AV703" s="12" t="s">
        <v>85</v>
      </c>
      <c r="AW703" s="12" t="s">
        <v>33</v>
      </c>
      <c r="AX703" s="12" t="s">
        <v>77</v>
      </c>
      <c r="AY703" s="154" t="s">
        <v>149</v>
      </c>
    </row>
    <row r="704" spans="2:65" s="11" customFormat="1" ht="22.8" customHeight="1">
      <c r="B704" s="124"/>
      <c r="D704" s="125" t="s">
        <v>76</v>
      </c>
      <c r="E704" s="134" t="s">
        <v>1134</v>
      </c>
      <c r="F704" s="134" t="s">
        <v>1135</v>
      </c>
      <c r="I704" s="127"/>
      <c r="J704" s="135">
        <f>BK704</f>
        <v>0</v>
      </c>
      <c r="L704" s="124"/>
      <c r="M704" s="129"/>
      <c r="P704" s="130">
        <f>SUM(P705:P766)</f>
        <v>0</v>
      </c>
      <c r="R704" s="130">
        <f>SUM(R705:R766)</f>
        <v>0</v>
      </c>
      <c r="T704" s="131">
        <f>SUM(T705:T766)</f>
        <v>0</v>
      </c>
      <c r="AR704" s="125" t="s">
        <v>85</v>
      </c>
      <c r="AT704" s="132" t="s">
        <v>76</v>
      </c>
      <c r="AU704" s="132" t="s">
        <v>85</v>
      </c>
      <c r="AY704" s="125" t="s">
        <v>149</v>
      </c>
      <c r="BK704" s="133">
        <f>SUM(BK705:BK766)</f>
        <v>0</v>
      </c>
    </row>
    <row r="705" spans="2:65" s="1" customFormat="1" ht="16.5" customHeight="1">
      <c r="B705" s="32"/>
      <c r="C705" s="136" t="s">
        <v>1136</v>
      </c>
      <c r="D705" s="136" t="s">
        <v>155</v>
      </c>
      <c r="E705" s="137" t="s">
        <v>1137</v>
      </c>
      <c r="F705" s="138" t="s">
        <v>1138</v>
      </c>
      <c r="G705" s="139" t="s">
        <v>395</v>
      </c>
      <c r="H705" s="140">
        <v>130.35400000000001</v>
      </c>
      <c r="I705" s="141"/>
      <c r="J705" s="142">
        <f>ROUND(I705*H705,2)</f>
        <v>0</v>
      </c>
      <c r="K705" s="138" t="s">
        <v>159</v>
      </c>
      <c r="L705" s="32"/>
      <c r="M705" s="143" t="s">
        <v>1</v>
      </c>
      <c r="N705" s="144" t="s">
        <v>42</v>
      </c>
      <c r="P705" s="145">
        <f>O705*H705</f>
        <v>0</v>
      </c>
      <c r="Q705" s="145">
        <v>0</v>
      </c>
      <c r="R705" s="145">
        <f>Q705*H705</f>
        <v>0</v>
      </c>
      <c r="S705" s="145">
        <v>0</v>
      </c>
      <c r="T705" s="146">
        <f>S705*H705</f>
        <v>0</v>
      </c>
      <c r="AR705" s="147" t="s">
        <v>148</v>
      </c>
      <c r="AT705" s="147" t="s">
        <v>155</v>
      </c>
      <c r="AU705" s="147" t="s">
        <v>87</v>
      </c>
      <c r="AY705" s="17" t="s">
        <v>149</v>
      </c>
      <c r="BE705" s="148">
        <f>IF(N705="základní",J705,0)</f>
        <v>0</v>
      </c>
      <c r="BF705" s="148">
        <f>IF(N705="snížená",J705,0)</f>
        <v>0</v>
      </c>
      <c r="BG705" s="148">
        <f>IF(N705="zákl. přenesená",J705,0)</f>
        <v>0</v>
      </c>
      <c r="BH705" s="148">
        <f>IF(N705="sníž. přenesená",J705,0)</f>
        <v>0</v>
      </c>
      <c r="BI705" s="148">
        <f>IF(N705="nulová",J705,0)</f>
        <v>0</v>
      </c>
      <c r="BJ705" s="17" t="s">
        <v>85</v>
      </c>
      <c r="BK705" s="148">
        <f>ROUND(I705*H705,2)</f>
        <v>0</v>
      </c>
      <c r="BL705" s="17" t="s">
        <v>148</v>
      </c>
      <c r="BM705" s="147" t="s">
        <v>1139</v>
      </c>
    </row>
    <row r="706" spans="2:65" s="1" customFormat="1" ht="10.199999999999999">
      <c r="B706" s="32"/>
      <c r="D706" s="149" t="s">
        <v>162</v>
      </c>
      <c r="F706" s="150" t="s">
        <v>1140</v>
      </c>
      <c r="I706" s="151"/>
      <c r="L706" s="32"/>
      <c r="M706" s="152"/>
      <c r="T706" s="56"/>
      <c r="AT706" s="17" t="s">
        <v>162</v>
      </c>
      <c r="AU706" s="17" t="s">
        <v>87</v>
      </c>
    </row>
    <row r="707" spans="2:65" s="12" customFormat="1" ht="10.199999999999999">
      <c r="B707" s="153"/>
      <c r="D707" s="149" t="s">
        <v>163</v>
      </c>
      <c r="E707" s="154" t="s">
        <v>1</v>
      </c>
      <c r="F707" s="155" t="s">
        <v>381</v>
      </c>
      <c r="H707" s="154" t="s">
        <v>1</v>
      </c>
      <c r="I707" s="156"/>
      <c r="L707" s="153"/>
      <c r="M707" s="157"/>
      <c r="T707" s="158"/>
      <c r="AT707" s="154" t="s">
        <v>163</v>
      </c>
      <c r="AU707" s="154" t="s">
        <v>87</v>
      </c>
      <c r="AV707" s="12" t="s">
        <v>85</v>
      </c>
      <c r="AW707" s="12" t="s">
        <v>33</v>
      </c>
      <c r="AX707" s="12" t="s">
        <v>77</v>
      </c>
      <c r="AY707" s="154" t="s">
        <v>149</v>
      </c>
    </row>
    <row r="708" spans="2:65" s="13" customFormat="1" ht="10.199999999999999">
      <c r="B708" s="159"/>
      <c r="D708" s="149" t="s">
        <v>163</v>
      </c>
      <c r="E708" s="160" t="s">
        <v>1</v>
      </c>
      <c r="F708" s="161" t="s">
        <v>1141</v>
      </c>
      <c r="H708" s="162">
        <v>14.414</v>
      </c>
      <c r="I708" s="163"/>
      <c r="L708" s="159"/>
      <c r="M708" s="164"/>
      <c r="T708" s="165"/>
      <c r="AT708" s="160" t="s">
        <v>163</v>
      </c>
      <c r="AU708" s="160" t="s">
        <v>87</v>
      </c>
      <c r="AV708" s="13" t="s">
        <v>87</v>
      </c>
      <c r="AW708" s="13" t="s">
        <v>33</v>
      </c>
      <c r="AX708" s="13" t="s">
        <v>77</v>
      </c>
      <c r="AY708" s="160" t="s">
        <v>149</v>
      </c>
    </row>
    <row r="709" spans="2:65" s="13" customFormat="1" ht="10.199999999999999">
      <c r="B709" s="159"/>
      <c r="D709" s="149" t="s">
        <v>163</v>
      </c>
      <c r="E709" s="160" t="s">
        <v>1</v>
      </c>
      <c r="F709" s="161" t="s">
        <v>1142</v>
      </c>
      <c r="H709" s="162">
        <v>0.185</v>
      </c>
      <c r="I709" s="163"/>
      <c r="L709" s="159"/>
      <c r="M709" s="164"/>
      <c r="T709" s="165"/>
      <c r="AT709" s="160" t="s">
        <v>163</v>
      </c>
      <c r="AU709" s="160" t="s">
        <v>87</v>
      </c>
      <c r="AV709" s="13" t="s">
        <v>87</v>
      </c>
      <c r="AW709" s="13" t="s">
        <v>33</v>
      </c>
      <c r="AX709" s="13" t="s">
        <v>77</v>
      </c>
      <c r="AY709" s="160" t="s">
        <v>149</v>
      </c>
    </row>
    <row r="710" spans="2:65" s="12" customFormat="1" ht="10.199999999999999">
      <c r="B710" s="153"/>
      <c r="D710" s="149" t="s">
        <v>163</v>
      </c>
      <c r="E710" s="154" t="s">
        <v>1</v>
      </c>
      <c r="F710" s="155" t="s">
        <v>1143</v>
      </c>
      <c r="H710" s="154" t="s">
        <v>1</v>
      </c>
      <c r="I710" s="156"/>
      <c r="L710" s="153"/>
      <c r="M710" s="157"/>
      <c r="T710" s="158"/>
      <c r="AT710" s="154" t="s">
        <v>163</v>
      </c>
      <c r="AU710" s="154" t="s">
        <v>87</v>
      </c>
      <c r="AV710" s="12" t="s">
        <v>85</v>
      </c>
      <c r="AW710" s="12" t="s">
        <v>33</v>
      </c>
      <c r="AX710" s="12" t="s">
        <v>77</v>
      </c>
      <c r="AY710" s="154" t="s">
        <v>149</v>
      </c>
    </row>
    <row r="711" spans="2:65" s="13" customFormat="1" ht="10.199999999999999">
      <c r="B711" s="159"/>
      <c r="D711" s="149" t="s">
        <v>163</v>
      </c>
      <c r="E711" s="160" t="s">
        <v>1</v>
      </c>
      <c r="F711" s="161" t="s">
        <v>1144</v>
      </c>
      <c r="H711" s="162">
        <v>115.755</v>
      </c>
      <c r="I711" s="163"/>
      <c r="L711" s="159"/>
      <c r="M711" s="164"/>
      <c r="T711" s="165"/>
      <c r="AT711" s="160" t="s">
        <v>163</v>
      </c>
      <c r="AU711" s="160" t="s">
        <v>87</v>
      </c>
      <c r="AV711" s="13" t="s">
        <v>87</v>
      </c>
      <c r="AW711" s="13" t="s">
        <v>33</v>
      </c>
      <c r="AX711" s="13" t="s">
        <v>77</v>
      </c>
      <c r="AY711" s="160" t="s">
        <v>149</v>
      </c>
    </row>
    <row r="712" spans="2:65" s="14" customFormat="1" ht="10.199999999999999">
      <c r="B712" s="169"/>
      <c r="D712" s="149" t="s">
        <v>163</v>
      </c>
      <c r="E712" s="170" t="s">
        <v>1</v>
      </c>
      <c r="F712" s="171" t="s">
        <v>271</v>
      </c>
      <c r="H712" s="172">
        <v>130.35400000000001</v>
      </c>
      <c r="I712" s="173"/>
      <c r="L712" s="169"/>
      <c r="M712" s="174"/>
      <c r="T712" s="175"/>
      <c r="AT712" s="170" t="s">
        <v>163</v>
      </c>
      <c r="AU712" s="170" t="s">
        <v>87</v>
      </c>
      <c r="AV712" s="14" t="s">
        <v>148</v>
      </c>
      <c r="AW712" s="14" t="s">
        <v>33</v>
      </c>
      <c r="AX712" s="14" t="s">
        <v>85</v>
      </c>
      <c r="AY712" s="170" t="s">
        <v>149</v>
      </c>
    </row>
    <row r="713" spans="2:65" s="1" customFormat="1" ht="16.5" customHeight="1">
      <c r="B713" s="32"/>
      <c r="C713" s="136" t="s">
        <v>1145</v>
      </c>
      <c r="D713" s="136" t="s">
        <v>155</v>
      </c>
      <c r="E713" s="137" t="s">
        <v>1146</v>
      </c>
      <c r="F713" s="138" t="s">
        <v>1147</v>
      </c>
      <c r="G713" s="139" t="s">
        <v>395</v>
      </c>
      <c r="H713" s="140">
        <v>291.98</v>
      </c>
      <c r="I713" s="141"/>
      <c r="J713" s="142">
        <f>ROUND(I713*H713,2)</f>
        <v>0</v>
      </c>
      <c r="K713" s="138" t="s">
        <v>159</v>
      </c>
      <c r="L713" s="32"/>
      <c r="M713" s="143" t="s">
        <v>1</v>
      </c>
      <c r="N713" s="144" t="s">
        <v>42</v>
      </c>
      <c r="P713" s="145">
        <f>O713*H713</f>
        <v>0</v>
      </c>
      <c r="Q713" s="145">
        <v>0</v>
      </c>
      <c r="R713" s="145">
        <f>Q713*H713</f>
        <v>0</v>
      </c>
      <c r="S713" s="145">
        <v>0</v>
      </c>
      <c r="T713" s="146">
        <f>S713*H713</f>
        <v>0</v>
      </c>
      <c r="AR713" s="147" t="s">
        <v>148</v>
      </c>
      <c r="AT713" s="147" t="s">
        <v>155</v>
      </c>
      <c r="AU713" s="147" t="s">
        <v>87</v>
      </c>
      <c r="AY713" s="17" t="s">
        <v>149</v>
      </c>
      <c r="BE713" s="148">
        <f>IF(N713="základní",J713,0)</f>
        <v>0</v>
      </c>
      <c r="BF713" s="148">
        <f>IF(N713="snížená",J713,0)</f>
        <v>0</v>
      </c>
      <c r="BG713" s="148">
        <f>IF(N713="zákl. přenesená",J713,0)</f>
        <v>0</v>
      </c>
      <c r="BH713" s="148">
        <f>IF(N713="sníž. přenesená",J713,0)</f>
        <v>0</v>
      </c>
      <c r="BI713" s="148">
        <f>IF(N713="nulová",J713,0)</f>
        <v>0</v>
      </c>
      <c r="BJ713" s="17" t="s">
        <v>85</v>
      </c>
      <c r="BK713" s="148">
        <f>ROUND(I713*H713,2)</f>
        <v>0</v>
      </c>
      <c r="BL713" s="17" t="s">
        <v>148</v>
      </c>
      <c r="BM713" s="147" t="s">
        <v>1148</v>
      </c>
    </row>
    <row r="714" spans="2:65" s="1" customFormat="1" ht="19.2">
      <c r="B714" s="32"/>
      <c r="D714" s="149" t="s">
        <v>162</v>
      </c>
      <c r="F714" s="150" t="s">
        <v>1149</v>
      </c>
      <c r="I714" s="151"/>
      <c r="L714" s="32"/>
      <c r="M714" s="152"/>
      <c r="T714" s="56"/>
      <c r="AT714" s="17" t="s">
        <v>162</v>
      </c>
      <c r="AU714" s="17" t="s">
        <v>87</v>
      </c>
    </row>
    <row r="715" spans="2:65" s="12" customFormat="1" ht="10.199999999999999">
      <c r="B715" s="153"/>
      <c r="D715" s="149" t="s">
        <v>163</v>
      </c>
      <c r="E715" s="154" t="s">
        <v>1</v>
      </c>
      <c r="F715" s="155" t="s">
        <v>1150</v>
      </c>
      <c r="H715" s="154" t="s">
        <v>1</v>
      </c>
      <c r="I715" s="156"/>
      <c r="L715" s="153"/>
      <c r="M715" s="157"/>
      <c r="T715" s="158"/>
      <c r="AT715" s="154" t="s">
        <v>163</v>
      </c>
      <c r="AU715" s="154" t="s">
        <v>87</v>
      </c>
      <c r="AV715" s="12" t="s">
        <v>85</v>
      </c>
      <c r="AW715" s="12" t="s">
        <v>33</v>
      </c>
      <c r="AX715" s="12" t="s">
        <v>77</v>
      </c>
      <c r="AY715" s="154" t="s">
        <v>149</v>
      </c>
    </row>
    <row r="716" spans="2:65" s="13" customFormat="1" ht="10.199999999999999">
      <c r="B716" s="159"/>
      <c r="D716" s="149" t="s">
        <v>163</v>
      </c>
      <c r="E716" s="160" t="s">
        <v>1</v>
      </c>
      <c r="F716" s="161" t="s">
        <v>1151</v>
      </c>
      <c r="H716" s="162">
        <v>288.27999999999997</v>
      </c>
      <c r="I716" s="163"/>
      <c r="L716" s="159"/>
      <c r="M716" s="164"/>
      <c r="T716" s="165"/>
      <c r="AT716" s="160" t="s">
        <v>163</v>
      </c>
      <c r="AU716" s="160" t="s">
        <v>87</v>
      </c>
      <c r="AV716" s="13" t="s">
        <v>87</v>
      </c>
      <c r="AW716" s="13" t="s">
        <v>33</v>
      </c>
      <c r="AX716" s="13" t="s">
        <v>77</v>
      </c>
      <c r="AY716" s="160" t="s">
        <v>149</v>
      </c>
    </row>
    <row r="717" spans="2:65" s="13" customFormat="1" ht="10.199999999999999">
      <c r="B717" s="159"/>
      <c r="D717" s="149" t="s">
        <v>163</v>
      </c>
      <c r="E717" s="160" t="s">
        <v>1</v>
      </c>
      <c r="F717" s="161" t="s">
        <v>1152</v>
      </c>
      <c r="H717" s="162">
        <v>3.7</v>
      </c>
      <c r="I717" s="163"/>
      <c r="L717" s="159"/>
      <c r="M717" s="164"/>
      <c r="T717" s="165"/>
      <c r="AT717" s="160" t="s">
        <v>163</v>
      </c>
      <c r="AU717" s="160" t="s">
        <v>87</v>
      </c>
      <c r="AV717" s="13" t="s">
        <v>87</v>
      </c>
      <c r="AW717" s="13" t="s">
        <v>33</v>
      </c>
      <c r="AX717" s="13" t="s">
        <v>77</v>
      </c>
      <c r="AY717" s="160" t="s">
        <v>149</v>
      </c>
    </row>
    <row r="718" spans="2:65" s="14" customFormat="1" ht="10.199999999999999">
      <c r="B718" s="169"/>
      <c r="D718" s="149" t="s">
        <v>163</v>
      </c>
      <c r="E718" s="170" t="s">
        <v>1</v>
      </c>
      <c r="F718" s="171" t="s">
        <v>271</v>
      </c>
      <c r="H718" s="172">
        <v>291.98</v>
      </c>
      <c r="I718" s="173"/>
      <c r="L718" s="169"/>
      <c r="M718" s="174"/>
      <c r="T718" s="175"/>
      <c r="AT718" s="170" t="s">
        <v>163</v>
      </c>
      <c r="AU718" s="170" t="s">
        <v>87</v>
      </c>
      <c r="AV718" s="14" t="s">
        <v>148</v>
      </c>
      <c r="AW718" s="14" t="s">
        <v>33</v>
      </c>
      <c r="AX718" s="14" t="s">
        <v>85</v>
      </c>
      <c r="AY718" s="170" t="s">
        <v>149</v>
      </c>
    </row>
    <row r="719" spans="2:65" s="1" customFormat="1" ht="16.5" customHeight="1">
      <c r="B719" s="32"/>
      <c r="C719" s="136" t="s">
        <v>1153</v>
      </c>
      <c r="D719" s="136" t="s">
        <v>155</v>
      </c>
      <c r="E719" s="137" t="s">
        <v>1154</v>
      </c>
      <c r="F719" s="138" t="s">
        <v>1155</v>
      </c>
      <c r="G719" s="139" t="s">
        <v>395</v>
      </c>
      <c r="H719" s="140">
        <v>22.018000000000001</v>
      </c>
      <c r="I719" s="141"/>
      <c r="J719" s="142">
        <f>ROUND(I719*H719,2)</f>
        <v>0</v>
      </c>
      <c r="K719" s="138" t="s">
        <v>159</v>
      </c>
      <c r="L719" s="32"/>
      <c r="M719" s="143" t="s">
        <v>1</v>
      </c>
      <c r="N719" s="144" t="s">
        <v>42</v>
      </c>
      <c r="P719" s="145">
        <f>O719*H719</f>
        <v>0</v>
      </c>
      <c r="Q719" s="145">
        <v>0</v>
      </c>
      <c r="R719" s="145">
        <f>Q719*H719</f>
        <v>0</v>
      </c>
      <c r="S719" s="145">
        <v>0</v>
      </c>
      <c r="T719" s="146">
        <f>S719*H719</f>
        <v>0</v>
      </c>
      <c r="AR719" s="147" t="s">
        <v>148</v>
      </c>
      <c r="AT719" s="147" t="s">
        <v>155</v>
      </c>
      <c r="AU719" s="147" t="s">
        <v>87</v>
      </c>
      <c r="AY719" s="17" t="s">
        <v>149</v>
      </c>
      <c r="BE719" s="148">
        <f>IF(N719="základní",J719,0)</f>
        <v>0</v>
      </c>
      <c r="BF719" s="148">
        <f>IF(N719="snížená",J719,0)</f>
        <v>0</v>
      </c>
      <c r="BG719" s="148">
        <f>IF(N719="zákl. přenesená",J719,0)</f>
        <v>0</v>
      </c>
      <c r="BH719" s="148">
        <f>IF(N719="sníž. přenesená",J719,0)</f>
        <v>0</v>
      </c>
      <c r="BI719" s="148">
        <f>IF(N719="nulová",J719,0)</f>
        <v>0</v>
      </c>
      <c r="BJ719" s="17" t="s">
        <v>85</v>
      </c>
      <c r="BK719" s="148">
        <f>ROUND(I719*H719,2)</f>
        <v>0</v>
      </c>
      <c r="BL719" s="17" t="s">
        <v>148</v>
      </c>
      <c r="BM719" s="147" t="s">
        <v>1156</v>
      </c>
    </row>
    <row r="720" spans="2:65" s="1" customFormat="1" ht="10.199999999999999">
      <c r="B720" s="32"/>
      <c r="D720" s="149" t="s">
        <v>162</v>
      </c>
      <c r="F720" s="150" t="s">
        <v>1157</v>
      </c>
      <c r="I720" s="151"/>
      <c r="L720" s="32"/>
      <c r="M720" s="152"/>
      <c r="T720" s="56"/>
      <c r="AT720" s="17" t="s">
        <v>162</v>
      </c>
      <c r="AU720" s="17" t="s">
        <v>87</v>
      </c>
    </row>
    <row r="721" spans="2:65" s="12" customFormat="1" ht="10.199999999999999">
      <c r="B721" s="153"/>
      <c r="D721" s="149" t="s">
        <v>163</v>
      </c>
      <c r="E721" s="154" t="s">
        <v>1</v>
      </c>
      <c r="F721" s="155" t="s">
        <v>381</v>
      </c>
      <c r="H721" s="154" t="s">
        <v>1</v>
      </c>
      <c r="I721" s="156"/>
      <c r="L721" s="153"/>
      <c r="M721" s="157"/>
      <c r="T721" s="158"/>
      <c r="AT721" s="154" t="s">
        <v>163</v>
      </c>
      <c r="AU721" s="154" t="s">
        <v>87</v>
      </c>
      <c r="AV721" s="12" t="s">
        <v>85</v>
      </c>
      <c r="AW721" s="12" t="s">
        <v>33</v>
      </c>
      <c r="AX721" s="12" t="s">
        <v>77</v>
      </c>
      <c r="AY721" s="154" t="s">
        <v>149</v>
      </c>
    </row>
    <row r="722" spans="2:65" s="13" customFormat="1" ht="10.199999999999999">
      <c r="B722" s="159"/>
      <c r="D722" s="149" t="s">
        <v>163</v>
      </c>
      <c r="E722" s="160" t="s">
        <v>1</v>
      </c>
      <c r="F722" s="161" t="s">
        <v>1158</v>
      </c>
      <c r="H722" s="162">
        <v>1.403</v>
      </c>
      <c r="I722" s="163"/>
      <c r="L722" s="159"/>
      <c r="M722" s="164"/>
      <c r="T722" s="165"/>
      <c r="AT722" s="160" t="s">
        <v>163</v>
      </c>
      <c r="AU722" s="160" t="s">
        <v>87</v>
      </c>
      <c r="AV722" s="13" t="s">
        <v>87</v>
      </c>
      <c r="AW722" s="13" t="s">
        <v>33</v>
      </c>
      <c r="AX722" s="13" t="s">
        <v>77</v>
      </c>
      <c r="AY722" s="160" t="s">
        <v>149</v>
      </c>
    </row>
    <row r="723" spans="2:65" s="13" customFormat="1" ht="10.199999999999999">
      <c r="B723" s="159"/>
      <c r="D723" s="149" t="s">
        <v>163</v>
      </c>
      <c r="E723" s="160" t="s">
        <v>1</v>
      </c>
      <c r="F723" s="161" t="s">
        <v>1159</v>
      </c>
      <c r="H723" s="162">
        <v>20.614999999999998</v>
      </c>
      <c r="I723" s="163"/>
      <c r="L723" s="159"/>
      <c r="M723" s="164"/>
      <c r="T723" s="165"/>
      <c r="AT723" s="160" t="s">
        <v>163</v>
      </c>
      <c r="AU723" s="160" t="s">
        <v>87</v>
      </c>
      <c r="AV723" s="13" t="s">
        <v>87</v>
      </c>
      <c r="AW723" s="13" t="s">
        <v>33</v>
      </c>
      <c r="AX723" s="13" t="s">
        <v>77</v>
      </c>
      <c r="AY723" s="160" t="s">
        <v>149</v>
      </c>
    </row>
    <row r="724" spans="2:65" s="14" customFormat="1" ht="10.199999999999999">
      <c r="B724" s="169"/>
      <c r="D724" s="149" t="s">
        <v>163</v>
      </c>
      <c r="E724" s="170" t="s">
        <v>1</v>
      </c>
      <c r="F724" s="171" t="s">
        <v>271</v>
      </c>
      <c r="H724" s="172">
        <v>22.018000000000001</v>
      </c>
      <c r="I724" s="173"/>
      <c r="L724" s="169"/>
      <c r="M724" s="174"/>
      <c r="T724" s="175"/>
      <c r="AT724" s="170" t="s">
        <v>163</v>
      </c>
      <c r="AU724" s="170" t="s">
        <v>87</v>
      </c>
      <c r="AV724" s="14" t="s">
        <v>148</v>
      </c>
      <c r="AW724" s="14" t="s">
        <v>33</v>
      </c>
      <c r="AX724" s="14" t="s">
        <v>85</v>
      </c>
      <c r="AY724" s="170" t="s">
        <v>149</v>
      </c>
    </row>
    <row r="725" spans="2:65" s="1" customFormat="1" ht="16.5" customHeight="1">
      <c r="B725" s="32"/>
      <c r="C725" s="136" t="s">
        <v>1160</v>
      </c>
      <c r="D725" s="136" t="s">
        <v>155</v>
      </c>
      <c r="E725" s="137" t="s">
        <v>1161</v>
      </c>
      <c r="F725" s="138" t="s">
        <v>1162</v>
      </c>
      <c r="G725" s="139" t="s">
        <v>395</v>
      </c>
      <c r="H725" s="140">
        <v>440.36</v>
      </c>
      <c r="I725" s="141"/>
      <c r="J725" s="142">
        <f>ROUND(I725*H725,2)</f>
        <v>0</v>
      </c>
      <c r="K725" s="138" t="s">
        <v>159</v>
      </c>
      <c r="L725" s="32"/>
      <c r="M725" s="143" t="s">
        <v>1</v>
      </c>
      <c r="N725" s="144" t="s">
        <v>42</v>
      </c>
      <c r="P725" s="145">
        <f>O725*H725</f>
        <v>0</v>
      </c>
      <c r="Q725" s="145">
        <v>0</v>
      </c>
      <c r="R725" s="145">
        <f>Q725*H725</f>
        <v>0</v>
      </c>
      <c r="S725" s="145">
        <v>0</v>
      </c>
      <c r="T725" s="146">
        <f>S725*H725</f>
        <v>0</v>
      </c>
      <c r="AR725" s="147" t="s">
        <v>148</v>
      </c>
      <c r="AT725" s="147" t="s">
        <v>155</v>
      </c>
      <c r="AU725" s="147" t="s">
        <v>87</v>
      </c>
      <c r="AY725" s="17" t="s">
        <v>149</v>
      </c>
      <c r="BE725" s="148">
        <f>IF(N725="základní",J725,0)</f>
        <v>0</v>
      </c>
      <c r="BF725" s="148">
        <f>IF(N725="snížená",J725,0)</f>
        <v>0</v>
      </c>
      <c r="BG725" s="148">
        <f>IF(N725="zákl. přenesená",J725,0)</f>
        <v>0</v>
      </c>
      <c r="BH725" s="148">
        <f>IF(N725="sníž. přenesená",J725,0)</f>
        <v>0</v>
      </c>
      <c r="BI725" s="148">
        <f>IF(N725="nulová",J725,0)</f>
        <v>0</v>
      </c>
      <c r="BJ725" s="17" t="s">
        <v>85</v>
      </c>
      <c r="BK725" s="148">
        <f>ROUND(I725*H725,2)</f>
        <v>0</v>
      </c>
      <c r="BL725" s="17" t="s">
        <v>148</v>
      </c>
      <c r="BM725" s="147" t="s">
        <v>1163</v>
      </c>
    </row>
    <row r="726" spans="2:65" s="1" customFormat="1" ht="19.2">
      <c r="B726" s="32"/>
      <c r="D726" s="149" t="s">
        <v>162</v>
      </c>
      <c r="F726" s="150" t="s">
        <v>1149</v>
      </c>
      <c r="I726" s="151"/>
      <c r="L726" s="32"/>
      <c r="M726" s="152"/>
      <c r="T726" s="56"/>
      <c r="AT726" s="17" t="s">
        <v>162</v>
      </c>
      <c r="AU726" s="17" t="s">
        <v>87</v>
      </c>
    </row>
    <row r="727" spans="2:65" s="12" customFormat="1" ht="10.199999999999999">
      <c r="B727" s="153"/>
      <c r="D727" s="149" t="s">
        <v>163</v>
      </c>
      <c r="E727" s="154" t="s">
        <v>1</v>
      </c>
      <c r="F727" s="155" t="s">
        <v>381</v>
      </c>
      <c r="H727" s="154" t="s">
        <v>1</v>
      </c>
      <c r="I727" s="156"/>
      <c r="L727" s="153"/>
      <c r="M727" s="157"/>
      <c r="T727" s="158"/>
      <c r="AT727" s="154" t="s">
        <v>163</v>
      </c>
      <c r="AU727" s="154" t="s">
        <v>87</v>
      </c>
      <c r="AV727" s="12" t="s">
        <v>85</v>
      </c>
      <c r="AW727" s="12" t="s">
        <v>33</v>
      </c>
      <c r="AX727" s="12" t="s">
        <v>77</v>
      </c>
      <c r="AY727" s="154" t="s">
        <v>149</v>
      </c>
    </row>
    <row r="728" spans="2:65" s="13" customFormat="1" ht="10.199999999999999">
      <c r="B728" s="159"/>
      <c r="D728" s="149" t="s">
        <v>163</v>
      </c>
      <c r="E728" s="160" t="s">
        <v>1</v>
      </c>
      <c r="F728" s="161" t="s">
        <v>1164</v>
      </c>
      <c r="H728" s="162">
        <v>28.06</v>
      </c>
      <c r="I728" s="163"/>
      <c r="L728" s="159"/>
      <c r="M728" s="164"/>
      <c r="T728" s="165"/>
      <c r="AT728" s="160" t="s">
        <v>163</v>
      </c>
      <c r="AU728" s="160" t="s">
        <v>87</v>
      </c>
      <c r="AV728" s="13" t="s">
        <v>87</v>
      </c>
      <c r="AW728" s="13" t="s">
        <v>33</v>
      </c>
      <c r="AX728" s="13" t="s">
        <v>77</v>
      </c>
      <c r="AY728" s="160" t="s">
        <v>149</v>
      </c>
    </row>
    <row r="729" spans="2:65" s="13" customFormat="1" ht="10.199999999999999">
      <c r="B729" s="159"/>
      <c r="D729" s="149" t="s">
        <v>163</v>
      </c>
      <c r="E729" s="160" t="s">
        <v>1</v>
      </c>
      <c r="F729" s="161" t="s">
        <v>1165</v>
      </c>
      <c r="H729" s="162">
        <v>412.3</v>
      </c>
      <c r="I729" s="163"/>
      <c r="L729" s="159"/>
      <c r="M729" s="164"/>
      <c r="T729" s="165"/>
      <c r="AT729" s="160" t="s">
        <v>163</v>
      </c>
      <c r="AU729" s="160" t="s">
        <v>87</v>
      </c>
      <c r="AV729" s="13" t="s">
        <v>87</v>
      </c>
      <c r="AW729" s="13" t="s">
        <v>33</v>
      </c>
      <c r="AX729" s="13" t="s">
        <v>77</v>
      </c>
      <c r="AY729" s="160" t="s">
        <v>149</v>
      </c>
    </row>
    <row r="730" spans="2:65" s="14" customFormat="1" ht="10.199999999999999">
      <c r="B730" s="169"/>
      <c r="D730" s="149" t="s">
        <v>163</v>
      </c>
      <c r="E730" s="170" t="s">
        <v>1</v>
      </c>
      <c r="F730" s="171" t="s">
        <v>271</v>
      </c>
      <c r="H730" s="172">
        <v>440.36</v>
      </c>
      <c r="I730" s="173"/>
      <c r="L730" s="169"/>
      <c r="M730" s="174"/>
      <c r="T730" s="175"/>
      <c r="AT730" s="170" t="s">
        <v>163</v>
      </c>
      <c r="AU730" s="170" t="s">
        <v>87</v>
      </c>
      <c r="AV730" s="14" t="s">
        <v>148</v>
      </c>
      <c r="AW730" s="14" t="s">
        <v>33</v>
      </c>
      <c r="AX730" s="14" t="s">
        <v>85</v>
      </c>
      <c r="AY730" s="170" t="s">
        <v>149</v>
      </c>
    </row>
    <row r="731" spans="2:65" s="1" customFormat="1" ht="16.5" customHeight="1">
      <c r="B731" s="32"/>
      <c r="C731" s="136" t="s">
        <v>1166</v>
      </c>
      <c r="D731" s="136" t="s">
        <v>155</v>
      </c>
      <c r="E731" s="137" t="s">
        <v>1167</v>
      </c>
      <c r="F731" s="138" t="s">
        <v>1168</v>
      </c>
      <c r="G731" s="139" t="s">
        <v>395</v>
      </c>
      <c r="H731" s="140">
        <v>17.152999999999999</v>
      </c>
      <c r="I731" s="141"/>
      <c r="J731" s="142">
        <f>ROUND(I731*H731,2)</f>
        <v>0</v>
      </c>
      <c r="K731" s="138" t="s">
        <v>159</v>
      </c>
      <c r="L731" s="32"/>
      <c r="M731" s="143" t="s">
        <v>1</v>
      </c>
      <c r="N731" s="144" t="s">
        <v>42</v>
      </c>
      <c r="P731" s="145">
        <f>O731*H731</f>
        <v>0</v>
      </c>
      <c r="Q731" s="145">
        <v>0</v>
      </c>
      <c r="R731" s="145">
        <f>Q731*H731</f>
        <v>0</v>
      </c>
      <c r="S731" s="145">
        <v>0</v>
      </c>
      <c r="T731" s="146">
        <f>S731*H731</f>
        <v>0</v>
      </c>
      <c r="AR731" s="147" t="s">
        <v>148</v>
      </c>
      <c r="AT731" s="147" t="s">
        <v>155</v>
      </c>
      <c r="AU731" s="147" t="s">
        <v>87</v>
      </c>
      <c r="AY731" s="17" t="s">
        <v>149</v>
      </c>
      <c r="BE731" s="148">
        <f>IF(N731="základní",J731,0)</f>
        <v>0</v>
      </c>
      <c r="BF731" s="148">
        <f>IF(N731="snížená",J731,0)</f>
        <v>0</v>
      </c>
      <c r="BG731" s="148">
        <f>IF(N731="zákl. přenesená",J731,0)</f>
        <v>0</v>
      </c>
      <c r="BH731" s="148">
        <f>IF(N731="sníž. přenesená",J731,0)</f>
        <v>0</v>
      </c>
      <c r="BI731" s="148">
        <f>IF(N731="nulová",J731,0)</f>
        <v>0</v>
      </c>
      <c r="BJ731" s="17" t="s">
        <v>85</v>
      </c>
      <c r="BK731" s="148">
        <f>ROUND(I731*H731,2)</f>
        <v>0</v>
      </c>
      <c r="BL731" s="17" t="s">
        <v>148</v>
      </c>
      <c r="BM731" s="147" t="s">
        <v>1169</v>
      </c>
    </row>
    <row r="732" spans="2:65" s="1" customFormat="1" ht="10.199999999999999">
      <c r="B732" s="32"/>
      <c r="D732" s="149" t="s">
        <v>162</v>
      </c>
      <c r="F732" s="150" t="s">
        <v>1170</v>
      </c>
      <c r="I732" s="151"/>
      <c r="L732" s="32"/>
      <c r="M732" s="152"/>
      <c r="T732" s="56"/>
      <c r="AT732" s="17" t="s">
        <v>162</v>
      </c>
      <c r="AU732" s="17" t="s">
        <v>87</v>
      </c>
    </row>
    <row r="733" spans="2:65" s="12" customFormat="1" ht="10.199999999999999">
      <c r="B733" s="153"/>
      <c r="D733" s="149" t="s">
        <v>163</v>
      </c>
      <c r="E733" s="154" t="s">
        <v>1</v>
      </c>
      <c r="F733" s="155" t="s">
        <v>1171</v>
      </c>
      <c r="H733" s="154" t="s">
        <v>1</v>
      </c>
      <c r="I733" s="156"/>
      <c r="L733" s="153"/>
      <c r="M733" s="157"/>
      <c r="T733" s="158"/>
      <c r="AT733" s="154" t="s">
        <v>163</v>
      </c>
      <c r="AU733" s="154" t="s">
        <v>87</v>
      </c>
      <c r="AV733" s="12" t="s">
        <v>85</v>
      </c>
      <c r="AW733" s="12" t="s">
        <v>33</v>
      </c>
      <c r="AX733" s="12" t="s">
        <v>77</v>
      </c>
      <c r="AY733" s="154" t="s">
        <v>149</v>
      </c>
    </row>
    <row r="734" spans="2:65" s="13" customFormat="1" ht="10.199999999999999">
      <c r="B734" s="159"/>
      <c r="D734" s="149" t="s">
        <v>163</v>
      </c>
      <c r="E734" s="160" t="s">
        <v>1</v>
      </c>
      <c r="F734" s="161" t="s">
        <v>1172</v>
      </c>
      <c r="H734" s="162">
        <v>8.0719999999999992</v>
      </c>
      <c r="I734" s="163"/>
      <c r="L734" s="159"/>
      <c r="M734" s="164"/>
      <c r="T734" s="165"/>
      <c r="AT734" s="160" t="s">
        <v>163</v>
      </c>
      <c r="AU734" s="160" t="s">
        <v>87</v>
      </c>
      <c r="AV734" s="13" t="s">
        <v>87</v>
      </c>
      <c r="AW734" s="13" t="s">
        <v>33</v>
      </c>
      <c r="AX734" s="13" t="s">
        <v>77</v>
      </c>
      <c r="AY734" s="160" t="s">
        <v>149</v>
      </c>
    </row>
    <row r="735" spans="2:65" s="12" customFormat="1" ht="10.199999999999999">
      <c r="B735" s="153"/>
      <c r="D735" s="149" t="s">
        <v>163</v>
      </c>
      <c r="E735" s="154" t="s">
        <v>1</v>
      </c>
      <c r="F735" s="155" t="s">
        <v>1173</v>
      </c>
      <c r="H735" s="154" t="s">
        <v>1</v>
      </c>
      <c r="I735" s="156"/>
      <c r="L735" s="153"/>
      <c r="M735" s="157"/>
      <c r="T735" s="158"/>
      <c r="AT735" s="154" t="s">
        <v>163</v>
      </c>
      <c r="AU735" s="154" t="s">
        <v>87</v>
      </c>
      <c r="AV735" s="12" t="s">
        <v>85</v>
      </c>
      <c r="AW735" s="12" t="s">
        <v>33</v>
      </c>
      <c r="AX735" s="12" t="s">
        <v>77</v>
      </c>
      <c r="AY735" s="154" t="s">
        <v>149</v>
      </c>
    </row>
    <row r="736" spans="2:65" s="13" customFormat="1" ht="10.199999999999999">
      <c r="B736" s="159"/>
      <c r="D736" s="149" t="s">
        <v>163</v>
      </c>
      <c r="E736" s="160" t="s">
        <v>1</v>
      </c>
      <c r="F736" s="161" t="s">
        <v>1174</v>
      </c>
      <c r="H736" s="162">
        <v>3.3359999999999999</v>
      </c>
      <c r="I736" s="163"/>
      <c r="L736" s="159"/>
      <c r="M736" s="164"/>
      <c r="T736" s="165"/>
      <c r="AT736" s="160" t="s">
        <v>163</v>
      </c>
      <c r="AU736" s="160" t="s">
        <v>87</v>
      </c>
      <c r="AV736" s="13" t="s">
        <v>87</v>
      </c>
      <c r="AW736" s="13" t="s">
        <v>33</v>
      </c>
      <c r="AX736" s="13" t="s">
        <v>77</v>
      </c>
      <c r="AY736" s="160" t="s">
        <v>149</v>
      </c>
    </row>
    <row r="737" spans="2:65" s="13" customFormat="1" ht="10.199999999999999">
      <c r="B737" s="159"/>
      <c r="D737" s="149" t="s">
        <v>163</v>
      </c>
      <c r="E737" s="160" t="s">
        <v>1</v>
      </c>
      <c r="F737" s="161" t="s">
        <v>1175</v>
      </c>
      <c r="H737" s="162">
        <v>5.4989999999999997</v>
      </c>
      <c r="I737" s="163"/>
      <c r="L737" s="159"/>
      <c r="M737" s="164"/>
      <c r="T737" s="165"/>
      <c r="AT737" s="160" t="s">
        <v>163</v>
      </c>
      <c r="AU737" s="160" t="s">
        <v>87</v>
      </c>
      <c r="AV737" s="13" t="s">
        <v>87</v>
      </c>
      <c r="AW737" s="13" t="s">
        <v>33</v>
      </c>
      <c r="AX737" s="13" t="s">
        <v>77</v>
      </c>
      <c r="AY737" s="160" t="s">
        <v>149</v>
      </c>
    </row>
    <row r="738" spans="2:65" s="13" customFormat="1" ht="10.199999999999999">
      <c r="B738" s="159"/>
      <c r="D738" s="149" t="s">
        <v>163</v>
      </c>
      <c r="E738" s="160" t="s">
        <v>1</v>
      </c>
      <c r="F738" s="161" t="s">
        <v>1176</v>
      </c>
      <c r="H738" s="162">
        <v>0.246</v>
      </c>
      <c r="I738" s="163"/>
      <c r="L738" s="159"/>
      <c r="M738" s="164"/>
      <c r="T738" s="165"/>
      <c r="AT738" s="160" t="s">
        <v>163</v>
      </c>
      <c r="AU738" s="160" t="s">
        <v>87</v>
      </c>
      <c r="AV738" s="13" t="s">
        <v>87</v>
      </c>
      <c r="AW738" s="13" t="s">
        <v>33</v>
      </c>
      <c r="AX738" s="13" t="s">
        <v>77</v>
      </c>
      <c r="AY738" s="160" t="s">
        <v>149</v>
      </c>
    </row>
    <row r="739" spans="2:65" s="14" customFormat="1" ht="10.199999999999999">
      <c r="B739" s="169"/>
      <c r="D739" s="149" t="s">
        <v>163</v>
      </c>
      <c r="E739" s="170" t="s">
        <v>1</v>
      </c>
      <c r="F739" s="171" t="s">
        <v>271</v>
      </c>
      <c r="H739" s="172">
        <v>17.152999999999999</v>
      </c>
      <c r="I739" s="173"/>
      <c r="L739" s="169"/>
      <c r="M739" s="174"/>
      <c r="T739" s="175"/>
      <c r="AT739" s="170" t="s">
        <v>163</v>
      </c>
      <c r="AU739" s="170" t="s">
        <v>87</v>
      </c>
      <c r="AV739" s="14" t="s">
        <v>148</v>
      </c>
      <c r="AW739" s="14" t="s">
        <v>33</v>
      </c>
      <c r="AX739" s="14" t="s">
        <v>85</v>
      </c>
      <c r="AY739" s="170" t="s">
        <v>149</v>
      </c>
    </row>
    <row r="740" spans="2:65" s="1" customFormat="1" ht="16.5" customHeight="1">
      <c r="B740" s="32"/>
      <c r="C740" s="136" t="s">
        <v>1177</v>
      </c>
      <c r="D740" s="136" t="s">
        <v>155</v>
      </c>
      <c r="E740" s="137" t="s">
        <v>1178</v>
      </c>
      <c r="F740" s="138" t="s">
        <v>1179</v>
      </c>
      <c r="G740" s="139" t="s">
        <v>395</v>
      </c>
      <c r="H740" s="140">
        <v>179.602</v>
      </c>
      <c r="I740" s="141"/>
      <c r="J740" s="142">
        <f>ROUND(I740*H740,2)</f>
        <v>0</v>
      </c>
      <c r="K740" s="138" t="s">
        <v>159</v>
      </c>
      <c r="L740" s="32"/>
      <c r="M740" s="143" t="s">
        <v>1</v>
      </c>
      <c r="N740" s="144" t="s">
        <v>42</v>
      </c>
      <c r="P740" s="145">
        <f>O740*H740</f>
        <v>0</v>
      </c>
      <c r="Q740" s="145">
        <v>0</v>
      </c>
      <c r="R740" s="145">
        <f>Q740*H740</f>
        <v>0</v>
      </c>
      <c r="S740" s="145">
        <v>0</v>
      </c>
      <c r="T740" s="146">
        <f>S740*H740</f>
        <v>0</v>
      </c>
      <c r="AR740" s="147" t="s">
        <v>148</v>
      </c>
      <c r="AT740" s="147" t="s">
        <v>155</v>
      </c>
      <c r="AU740" s="147" t="s">
        <v>87</v>
      </c>
      <c r="AY740" s="17" t="s">
        <v>149</v>
      </c>
      <c r="BE740" s="148">
        <f>IF(N740="základní",J740,0)</f>
        <v>0</v>
      </c>
      <c r="BF740" s="148">
        <f>IF(N740="snížená",J740,0)</f>
        <v>0</v>
      </c>
      <c r="BG740" s="148">
        <f>IF(N740="zákl. přenesená",J740,0)</f>
        <v>0</v>
      </c>
      <c r="BH740" s="148">
        <f>IF(N740="sníž. přenesená",J740,0)</f>
        <v>0</v>
      </c>
      <c r="BI740" s="148">
        <f>IF(N740="nulová",J740,0)</f>
        <v>0</v>
      </c>
      <c r="BJ740" s="17" t="s">
        <v>85</v>
      </c>
      <c r="BK740" s="148">
        <f>ROUND(I740*H740,2)</f>
        <v>0</v>
      </c>
      <c r="BL740" s="17" t="s">
        <v>148</v>
      </c>
      <c r="BM740" s="147" t="s">
        <v>1180</v>
      </c>
    </row>
    <row r="741" spans="2:65" s="1" customFormat="1" ht="19.2">
      <c r="B741" s="32"/>
      <c r="D741" s="149" t="s">
        <v>162</v>
      </c>
      <c r="F741" s="150" t="s">
        <v>1181</v>
      </c>
      <c r="I741" s="151"/>
      <c r="L741" s="32"/>
      <c r="M741" s="152"/>
      <c r="T741" s="56"/>
      <c r="AT741" s="17" t="s">
        <v>162</v>
      </c>
      <c r="AU741" s="17" t="s">
        <v>87</v>
      </c>
    </row>
    <row r="742" spans="2:65" s="12" customFormat="1" ht="10.199999999999999">
      <c r="B742" s="153"/>
      <c r="D742" s="149" t="s">
        <v>163</v>
      </c>
      <c r="E742" s="154" t="s">
        <v>1</v>
      </c>
      <c r="F742" s="155" t="s">
        <v>1171</v>
      </c>
      <c r="H742" s="154" t="s">
        <v>1</v>
      </c>
      <c r="I742" s="156"/>
      <c r="L742" s="153"/>
      <c r="M742" s="157"/>
      <c r="T742" s="158"/>
      <c r="AT742" s="154" t="s">
        <v>163</v>
      </c>
      <c r="AU742" s="154" t="s">
        <v>87</v>
      </c>
      <c r="AV742" s="12" t="s">
        <v>85</v>
      </c>
      <c r="AW742" s="12" t="s">
        <v>33</v>
      </c>
      <c r="AX742" s="12" t="s">
        <v>77</v>
      </c>
      <c r="AY742" s="154" t="s">
        <v>149</v>
      </c>
    </row>
    <row r="743" spans="2:65" s="13" customFormat="1" ht="10.199999999999999">
      <c r="B743" s="159"/>
      <c r="D743" s="149" t="s">
        <v>163</v>
      </c>
      <c r="E743" s="160" t="s">
        <v>1</v>
      </c>
      <c r="F743" s="161" t="s">
        <v>1182</v>
      </c>
      <c r="H743" s="162">
        <v>161.44</v>
      </c>
      <c r="I743" s="163"/>
      <c r="L743" s="159"/>
      <c r="M743" s="164"/>
      <c r="T743" s="165"/>
      <c r="AT743" s="160" t="s">
        <v>163</v>
      </c>
      <c r="AU743" s="160" t="s">
        <v>87</v>
      </c>
      <c r="AV743" s="13" t="s">
        <v>87</v>
      </c>
      <c r="AW743" s="13" t="s">
        <v>33</v>
      </c>
      <c r="AX743" s="13" t="s">
        <v>77</v>
      </c>
      <c r="AY743" s="160" t="s">
        <v>149</v>
      </c>
    </row>
    <row r="744" spans="2:65" s="12" customFormat="1" ht="10.199999999999999">
      <c r="B744" s="153"/>
      <c r="D744" s="149" t="s">
        <v>163</v>
      </c>
      <c r="E744" s="154" t="s">
        <v>1</v>
      </c>
      <c r="F744" s="155" t="s">
        <v>1173</v>
      </c>
      <c r="H744" s="154" t="s">
        <v>1</v>
      </c>
      <c r="I744" s="156"/>
      <c r="L744" s="153"/>
      <c r="M744" s="157"/>
      <c r="T744" s="158"/>
      <c r="AT744" s="154" t="s">
        <v>163</v>
      </c>
      <c r="AU744" s="154" t="s">
        <v>87</v>
      </c>
      <c r="AV744" s="12" t="s">
        <v>85</v>
      </c>
      <c r="AW744" s="12" t="s">
        <v>33</v>
      </c>
      <c r="AX744" s="12" t="s">
        <v>77</v>
      </c>
      <c r="AY744" s="154" t="s">
        <v>149</v>
      </c>
    </row>
    <row r="745" spans="2:65" s="13" customFormat="1" ht="10.199999999999999">
      <c r="B745" s="159"/>
      <c r="D745" s="149" t="s">
        <v>163</v>
      </c>
      <c r="E745" s="160" t="s">
        <v>1</v>
      </c>
      <c r="F745" s="161" t="s">
        <v>1183</v>
      </c>
      <c r="H745" s="162">
        <v>6.6719999999999997</v>
      </c>
      <c r="I745" s="163"/>
      <c r="L745" s="159"/>
      <c r="M745" s="164"/>
      <c r="T745" s="165"/>
      <c r="AT745" s="160" t="s">
        <v>163</v>
      </c>
      <c r="AU745" s="160" t="s">
        <v>87</v>
      </c>
      <c r="AV745" s="13" t="s">
        <v>87</v>
      </c>
      <c r="AW745" s="13" t="s">
        <v>33</v>
      </c>
      <c r="AX745" s="13" t="s">
        <v>77</v>
      </c>
      <c r="AY745" s="160" t="s">
        <v>149</v>
      </c>
    </row>
    <row r="746" spans="2:65" s="13" customFormat="1" ht="10.199999999999999">
      <c r="B746" s="159"/>
      <c r="D746" s="149" t="s">
        <v>163</v>
      </c>
      <c r="E746" s="160" t="s">
        <v>1</v>
      </c>
      <c r="F746" s="161" t="s">
        <v>1184</v>
      </c>
      <c r="H746" s="162">
        <v>10.997999999999999</v>
      </c>
      <c r="I746" s="163"/>
      <c r="L746" s="159"/>
      <c r="M746" s="164"/>
      <c r="T746" s="165"/>
      <c r="AT746" s="160" t="s">
        <v>163</v>
      </c>
      <c r="AU746" s="160" t="s">
        <v>87</v>
      </c>
      <c r="AV746" s="13" t="s">
        <v>87</v>
      </c>
      <c r="AW746" s="13" t="s">
        <v>33</v>
      </c>
      <c r="AX746" s="13" t="s">
        <v>77</v>
      </c>
      <c r="AY746" s="160" t="s">
        <v>149</v>
      </c>
    </row>
    <row r="747" spans="2:65" s="13" customFormat="1" ht="10.199999999999999">
      <c r="B747" s="159"/>
      <c r="D747" s="149" t="s">
        <v>163</v>
      </c>
      <c r="E747" s="160" t="s">
        <v>1</v>
      </c>
      <c r="F747" s="161" t="s">
        <v>1185</v>
      </c>
      <c r="H747" s="162">
        <v>0.49199999999999999</v>
      </c>
      <c r="I747" s="163"/>
      <c r="L747" s="159"/>
      <c r="M747" s="164"/>
      <c r="T747" s="165"/>
      <c r="AT747" s="160" t="s">
        <v>163</v>
      </c>
      <c r="AU747" s="160" t="s">
        <v>87</v>
      </c>
      <c r="AV747" s="13" t="s">
        <v>87</v>
      </c>
      <c r="AW747" s="13" t="s">
        <v>33</v>
      </c>
      <c r="AX747" s="13" t="s">
        <v>77</v>
      </c>
      <c r="AY747" s="160" t="s">
        <v>149</v>
      </c>
    </row>
    <row r="748" spans="2:65" s="14" customFormat="1" ht="10.199999999999999">
      <c r="B748" s="169"/>
      <c r="D748" s="149" t="s">
        <v>163</v>
      </c>
      <c r="E748" s="170" t="s">
        <v>1</v>
      </c>
      <c r="F748" s="171" t="s">
        <v>271</v>
      </c>
      <c r="H748" s="172">
        <v>179.602</v>
      </c>
      <c r="I748" s="173"/>
      <c r="L748" s="169"/>
      <c r="M748" s="174"/>
      <c r="T748" s="175"/>
      <c r="AT748" s="170" t="s">
        <v>163</v>
      </c>
      <c r="AU748" s="170" t="s">
        <v>87</v>
      </c>
      <c r="AV748" s="14" t="s">
        <v>148</v>
      </c>
      <c r="AW748" s="14" t="s">
        <v>33</v>
      </c>
      <c r="AX748" s="14" t="s">
        <v>85</v>
      </c>
      <c r="AY748" s="170" t="s">
        <v>149</v>
      </c>
    </row>
    <row r="749" spans="2:65" s="1" customFormat="1" ht="16.5" customHeight="1">
      <c r="B749" s="32"/>
      <c r="C749" s="136" t="s">
        <v>1186</v>
      </c>
      <c r="D749" s="136" t="s">
        <v>155</v>
      </c>
      <c r="E749" s="137" t="s">
        <v>1187</v>
      </c>
      <c r="F749" s="138" t="s">
        <v>1188</v>
      </c>
      <c r="G749" s="139" t="s">
        <v>395</v>
      </c>
      <c r="H749" s="140">
        <v>115.755</v>
      </c>
      <c r="I749" s="141"/>
      <c r="J749" s="142">
        <f>ROUND(I749*H749,2)</f>
        <v>0</v>
      </c>
      <c r="K749" s="138" t="s">
        <v>159</v>
      </c>
      <c r="L749" s="32"/>
      <c r="M749" s="143" t="s">
        <v>1</v>
      </c>
      <c r="N749" s="144" t="s">
        <v>42</v>
      </c>
      <c r="P749" s="145">
        <f>O749*H749</f>
        <v>0</v>
      </c>
      <c r="Q749" s="145">
        <v>0</v>
      </c>
      <c r="R749" s="145">
        <f>Q749*H749</f>
        <v>0</v>
      </c>
      <c r="S749" s="145">
        <v>0</v>
      </c>
      <c r="T749" s="146">
        <f>S749*H749</f>
        <v>0</v>
      </c>
      <c r="AR749" s="147" t="s">
        <v>148</v>
      </c>
      <c r="AT749" s="147" t="s">
        <v>155</v>
      </c>
      <c r="AU749" s="147" t="s">
        <v>87</v>
      </c>
      <c r="AY749" s="17" t="s">
        <v>149</v>
      </c>
      <c r="BE749" s="148">
        <f>IF(N749="základní",J749,0)</f>
        <v>0</v>
      </c>
      <c r="BF749" s="148">
        <f>IF(N749="snížená",J749,0)</f>
        <v>0</v>
      </c>
      <c r="BG749" s="148">
        <f>IF(N749="zákl. přenesená",J749,0)</f>
        <v>0</v>
      </c>
      <c r="BH749" s="148">
        <f>IF(N749="sníž. přenesená",J749,0)</f>
        <v>0</v>
      </c>
      <c r="BI749" s="148">
        <f>IF(N749="nulová",J749,0)</f>
        <v>0</v>
      </c>
      <c r="BJ749" s="17" t="s">
        <v>85</v>
      </c>
      <c r="BK749" s="148">
        <f>ROUND(I749*H749,2)</f>
        <v>0</v>
      </c>
      <c r="BL749" s="17" t="s">
        <v>148</v>
      </c>
      <c r="BM749" s="147" t="s">
        <v>1189</v>
      </c>
    </row>
    <row r="750" spans="2:65" s="1" customFormat="1" ht="10.199999999999999">
      <c r="B750" s="32"/>
      <c r="D750" s="149" t="s">
        <v>162</v>
      </c>
      <c r="F750" s="150" t="s">
        <v>1190</v>
      </c>
      <c r="I750" s="151"/>
      <c r="L750" s="32"/>
      <c r="M750" s="152"/>
      <c r="T750" s="56"/>
      <c r="AT750" s="17" t="s">
        <v>162</v>
      </c>
      <c r="AU750" s="17" t="s">
        <v>87</v>
      </c>
    </row>
    <row r="751" spans="2:65" s="12" customFormat="1" ht="10.199999999999999">
      <c r="B751" s="153"/>
      <c r="D751" s="149" t="s">
        <v>163</v>
      </c>
      <c r="E751" s="154" t="s">
        <v>1</v>
      </c>
      <c r="F751" s="155" t="s">
        <v>1191</v>
      </c>
      <c r="H751" s="154" t="s">
        <v>1</v>
      </c>
      <c r="I751" s="156"/>
      <c r="L751" s="153"/>
      <c r="M751" s="157"/>
      <c r="T751" s="158"/>
      <c r="AT751" s="154" t="s">
        <v>163</v>
      </c>
      <c r="AU751" s="154" t="s">
        <v>87</v>
      </c>
      <c r="AV751" s="12" t="s">
        <v>85</v>
      </c>
      <c r="AW751" s="12" t="s">
        <v>33</v>
      </c>
      <c r="AX751" s="12" t="s">
        <v>77</v>
      </c>
      <c r="AY751" s="154" t="s">
        <v>149</v>
      </c>
    </row>
    <row r="752" spans="2:65" s="13" customFormat="1" ht="10.199999999999999">
      <c r="B752" s="159"/>
      <c r="D752" s="149" t="s">
        <v>163</v>
      </c>
      <c r="E752" s="160" t="s">
        <v>1</v>
      </c>
      <c r="F752" s="161" t="s">
        <v>1192</v>
      </c>
      <c r="H752" s="162">
        <v>115.755</v>
      </c>
      <c r="I752" s="163"/>
      <c r="L752" s="159"/>
      <c r="M752" s="164"/>
      <c r="T752" s="165"/>
      <c r="AT752" s="160" t="s">
        <v>163</v>
      </c>
      <c r="AU752" s="160" t="s">
        <v>87</v>
      </c>
      <c r="AV752" s="13" t="s">
        <v>87</v>
      </c>
      <c r="AW752" s="13" t="s">
        <v>33</v>
      </c>
      <c r="AX752" s="13" t="s">
        <v>85</v>
      </c>
      <c r="AY752" s="160" t="s">
        <v>149</v>
      </c>
    </row>
    <row r="753" spans="2:65" s="1" customFormat="1" ht="24.15" customHeight="1">
      <c r="B753" s="32"/>
      <c r="C753" s="136" t="s">
        <v>1193</v>
      </c>
      <c r="D753" s="136" t="s">
        <v>155</v>
      </c>
      <c r="E753" s="137" t="s">
        <v>1194</v>
      </c>
      <c r="F753" s="138" t="s">
        <v>1195</v>
      </c>
      <c r="G753" s="139" t="s">
        <v>395</v>
      </c>
      <c r="H753" s="140">
        <v>30.09</v>
      </c>
      <c r="I753" s="141"/>
      <c r="J753" s="142">
        <f>ROUND(I753*H753,2)</f>
        <v>0</v>
      </c>
      <c r="K753" s="138" t="s">
        <v>159</v>
      </c>
      <c r="L753" s="32"/>
      <c r="M753" s="143" t="s">
        <v>1</v>
      </c>
      <c r="N753" s="144" t="s">
        <v>42</v>
      </c>
      <c r="P753" s="145">
        <f>O753*H753</f>
        <v>0</v>
      </c>
      <c r="Q753" s="145">
        <v>0</v>
      </c>
      <c r="R753" s="145">
        <f>Q753*H753</f>
        <v>0</v>
      </c>
      <c r="S753" s="145">
        <v>0</v>
      </c>
      <c r="T753" s="146">
        <f>S753*H753</f>
        <v>0</v>
      </c>
      <c r="AR753" s="147" t="s">
        <v>148</v>
      </c>
      <c r="AT753" s="147" t="s">
        <v>155</v>
      </c>
      <c r="AU753" s="147" t="s">
        <v>87</v>
      </c>
      <c r="AY753" s="17" t="s">
        <v>149</v>
      </c>
      <c r="BE753" s="148">
        <f>IF(N753="základní",J753,0)</f>
        <v>0</v>
      </c>
      <c r="BF753" s="148">
        <f>IF(N753="snížená",J753,0)</f>
        <v>0</v>
      </c>
      <c r="BG753" s="148">
        <f>IF(N753="zákl. přenesená",J753,0)</f>
        <v>0</v>
      </c>
      <c r="BH753" s="148">
        <f>IF(N753="sníž. přenesená",J753,0)</f>
        <v>0</v>
      </c>
      <c r="BI753" s="148">
        <f>IF(N753="nulová",J753,0)</f>
        <v>0</v>
      </c>
      <c r="BJ753" s="17" t="s">
        <v>85</v>
      </c>
      <c r="BK753" s="148">
        <f>ROUND(I753*H753,2)</f>
        <v>0</v>
      </c>
      <c r="BL753" s="17" t="s">
        <v>148</v>
      </c>
      <c r="BM753" s="147" t="s">
        <v>1196</v>
      </c>
    </row>
    <row r="754" spans="2:65" s="1" customFormat="1" ht="19.2">
      <c r="B754" s="32"/>
      <c r="D754" s="149" t="s">
        <v>162</v>
      </c>
      <c r="F754" s="150" t="s">
        <v>1197</v>
      </c>
      <c r="I754" s="151"/>
      <c r="L754" s="32"/>
      <c r="M754" s="152"/>
      <c r="T754" s="56"/>
      <c r="AT754" s="17" t="s">
        <v>162</v>
      </c>
      <c r="AU754" s="17" t="s">
        <v>87</v>
      </c>
    </row>
    <row r="755" spans="2:65" s="12" customFormat="1" ht="10.199999999999999">
      <c r="B755" s="153"/>
      <c r="D755" s="149" t="s">
        <v>163</v>
      </c>
      <c r="E755" s="154" t="s">
        <v>1</v>
      </c>
      <c r="F755" s="155" t="s">
        <v>1198</v>
      </c>
      <c r="H755" s="154" t="s">
        <v>1</v>
      </c>
      <c r="I755" s="156"/>
      <c r="L755" s="153"/>
      <c r="M755" s="157"/>
      <c r="T755" s="158"/>
      <c r="AT755" s="154" t="s">
        <v>163</v>
      </c>
      <c r="AU755" s="154" t="s">
        <v>87</v>
      </c>
      <c r="AV755" s="12" t="s">
        <v>85</v>
      </c>
      <c r="AW755" s="12" t="s">
        <v>33</v>
      </c>
      <c r="AX755" s="12" t="s">
        <v>77</v>
      </c>
      <c r="AY755" s="154" t="s">
        <v>149</v>
      </c>
    </row>
    <row r="756" spans="2:65" s="13" customFormat="1" ht="10.199999999999999">
      <c r="B756" s="159"/>
      <c r="D756" s="149" t="s">
        <v>163</v>
      </c>
      <c r="E756" s="160" t="s">
        <v>1</v>
      </c>
      <c r="F756" s="161" t="s">
        <v>1199</v>
      </c>
      <c r="H756" s="162">
        <v>1.403</v>
      </c>
      <c r="I756" s="163"/>
      <c r="L756" s="159"/>
      <c r="M756" s="164"/>
      <c r="T756" s="165"/>
      <c r="AT756" s="160" t="s">
        <v>163</v>
      </c>
      <c r="AU756" s="160" t="s">
        <v>87</v>
      </c>
      <c r="AV756" s="13" t="s">
        <v>87</v>
      </c>
      <c r="AW756" s="13" t="s">
        <v>33</v>
      </c>
      <c r="AX756" s="13" t="s">
        <v>77</v>
      </c>
      <c r="AY756" s="160" t="s">
        <v>149</v>
      </c>
    </row>
    <row r="757" spans="2:65" s="13" customFormat="1" ht="10.199999999999999">
      <c r="B757" s="159"/>
      <c r="D757" s="149" t="s">
        <v>163</v>
      </c>
      <c r="E757" s="160" t="s">
        <v>1</v>
      </c>
      <c r="F757" s="161" t="s">
        <v>1159</v>
      </c>
      <c r="H757" s="162">
        <v>20.614999999999998</v>
      </c>
      <c r="I757" s="163"/>
      <c r="L757" s="159"/>
      <c r="M757" s="164"/>
      <c r="T757" s="165"/>
      <c r="AT757" s="160" t="s">
        <v>163</v>
      </c>
      <c r="AU757" s="160" t="s">
        <v>87</v>
      </c>
      <c r="AV757" s="13" t="s">
        <v>87</v>
      </c>
      <c r="AW757" s="13" t="s">
        <v>33</v>
      </c>
      <c r="AX757" s="13" t="s">
        <v>77</v>
      </c>
      <c r="AY757" s="160" t="s">
        <v>149</v>
      </c>
    </row>
    <row r="758" spans="2:65" s="13" customFormat="1" ht="10.199999999999999">
      <c r="B758" s="159"/>
      <c r="D758" s="149" t="s">
        <v>163</v>
      </c>
      <c r="E758" s="160" t="s">
        <v>1</v>
      </c>
      <c r="F758" s="161" t="s">
        <v>1172</v>
      </c>
      <c r="H758" s="162">
        <v>8.0719999999999992</v>
      </c>
      <c r="I758" s="163"/>
      <c r="L758" s="159"/>
      <c r="M758" s="164"/>
      <c r="T758" s="165"/>
      <c r="AT758" s="160" t="s">
        <v>163</v>
      </c>
      <c r="AU758" s="160" t="s">
        <v>87</v>
      </c>
      <c r="AV758" s="13" t="s">
        <v>87</v>
      </c>
      <c r="AW758" s="13" t="s">
        <v>33</v>
      </c>
      <c r="AX758" s="13" t="s">
        <v>77</v>
      </c>
      <c r="AY758" s="160" t="s">
        <v>149</v>
      </c>
    </row>
    <row r="759" spans="2:65" s="14" customFormat="1" ht="10.199999999999999">
      <c r="B759" s="169"/>
      <c r="D759" s="149" t="s">
        <v>163</v>
      </c>
      <c r="E759" s="170" t="s">
        <v>1</v>
      </c>
      <c r="F759" s="171" t="s">
        <v>271</v>
      </c>
      <c r="H759" s="172">
        <v>30.09</v>
      </c>
      <c r="I759" s="173"/>
      <c r="L759" s="169"/>
      <c r="M759" s="174"/>
      <c r="T759" s="175"/>
      <c r="AT759" s="170" t="s">
        <v>163</v>
      </c>
      <c r="AU759" s="170" t="s">
        <v>87</v>
      </c>
      <c r="AV759" s="14" t="s">
        <v>148</v>
      </c>
      <c r="AW759" s="14" t="s">
        <v>33</v>
      </c>
      <c r="AX759" s="14" t="s">
        <v>85</v>
      </c>
      <c r="AY759" s="170" t="s">
        <v>149</v>
      </c>
    </row>
    <row r="760" spans="2:65" s="1" customFormat="1" ht="24.15" customHeight="1">
      <c r="B760" s="32"/>
      <c r="C760" s="136" t="s">
        <v>1200</v>
      </c>
      <c r="D760" s="136" t="s">
        <v>155</v>
      </c>
      <c r="E760" s="137" t="s">
        <v>1201</v>
      </c>
      <c r="F760" s="138" t="s">
        <v>1202</v>
      </c>
      <c r="G760" s="139" t="s">
        <v>395</v>
      </c>
      <c r="H760" s="140">
        <v>14.414</v>
      </c>
      <c r="I760" s="141"/>
      <c r="J760" s="142">
        <f>ROUND(I760*H760,2)</f>
        <v>0</v>
      </c>
      <c r="K760" s="138" t="s">
        <v>159</v>
      </c>
      <c r="L760" s="32"/>
      <c r="M760" s="143" t="s">
        <v>1</v>
      </c>
      <c r="N760" s="144" t="s">
        <v>42</v>
      </c>
      <c r="P760" s="145">
        <f>O760*H760</f>
        <v>0</v>
      </c>
      <c r="Q760" s="145">
        <v>0</v>
      </c>
      <c r="R760" s="145">
        <f>Q760*H760</f>
        <v>0</v>
      </c>
      <c r="S760" s="145">
        <v>0</v>
      </c>
      <c r="T760" s="146">
        <f>S760*H760</f>
        <v>0</v>
      </c>
      <c r="AR760" s="147" t="s">
        <v>148</v>
      </c>
      <c r="AT760" s="147" t="s">
        <v>155</v>
      </c>
      <c r="AU760" s="147" t="s">
        <v>87</v>
      </c>
      <c r="AY760" s="17" t="s">
        <v>149</v>
      </c>
      <c r="BE760" s="148">
        <f>IF(N760="základní",J760,0)</f>
        <v>0</v>
      </c>
      <c r="BF760" s="148">
        <f>IF(N760="snížená",J760,0)</f>
        <v>0</v>
      </c>
      <c r="BG760" s="148">
        <f>IF(N760="zákl. přenesená",J760,0)</f>
        <v>0</v>
      </c>
      <c r="BH760" s="148">
        <f>IF(N760="sníž. přenesená",J760,0)</f>
        <v>0</v>
      </c>
      <c r="BI760" s="148">
        <f>IF(N760="nulová",J760,0)</f>
        <v>0</v>
      </c>
      <c r="BJ760" s="17" t="s">
        <v>85</v>
      </c>
      <c r="BK760" s="148">
        <f>ROUND(I760*H760,2)</f>
        <v>0</v>
      </c>
      <c r="BL760" s="17" t="s">
        <v>148</v>
      </c>
      <c r="BM760" s="147" t="s">
        <v>1203</v>
      </c>
    </row>
    <row r="761" spans="2:65" s="1" customFormat="1" ht="19.2">
      <c r="B761" s="32"/>
      <c r="D761" s="149" t="s">
        <v>162</v>
      </c>
      <c r="F761" s="150" t="s">
        <v>397</v>
      </c>
      <c r="I761" s="151"/>
      <c r="L761" s="32"/>
      <c r="M761" s="152"/>
      <c r="T761" s="56"/>
      <c r="AT761" s="17" t="s">
        <v>162</v>
      </c>
      <c r="AU761" s="17" t="s">
        <v>87</v>
      </c>
    </row>
    <row r="762" spans="2:65" s="12" customFormat="1" ht="10.199999999999999">
      <c r="B762" s="153"/>
      <c r="D762" s="149" t="s">
        <v>163</v>
      </c>
      <c r="E762" s="154" t="s">
        <v>1</v>
      </c>
      <c r="F762" s="155" t="s">
        <v>1198</v>
      </c>
      <c r="H762" s="154" t="s">
        <v>1</v>
      </c>
      <c r="I762" s="156"/>
      <c r="L762" s="153"/>
      <c r="M762" s="157"/>
      <c r="T762" s="158"/>
      <c r="AT762" s="154" t="s">
        <v>163</v>
      </c>
      <c r="AU762" s="154" t="s">
        <v>87</v>
      </c>
      <c r="AV762" s="12" t="s">
        <v>85</v>
      </c>
      <c r="AW762" s="12" t="s">
        <v>33</v>
      </c>
      <c r="AX762" s="12" t="s">
        <v>77</v>
      </c>
      <c r="AY762" s="154" t="s">
        <v>149</v>
      </c>
    </row>
    <row r="763" spans="2:65" s="13" customFormat="1" ht="10.199999999999999">
      <c r="B763" s="159"/>
      <c r="D763" s="149" t="s">
        <v>163</v>
      </c>
      <c r="E763" s="160" t="s">
        <v>1</v>
      </c>
      <c r="F763" s="161" t="s">
        <v>1141</v>
      </c>
      <c r="H763" s="162">
        <v>14.414</v>
      </c>
      <c r="I763" s="163"/>
      <c r="L763" s="159"/>
      <c r="M763" s="164"/>
      <c r="T763" s="165"/>
      <c r="AT763" s="160" t="s">
        <v>163</v>
      </c>
      <c r="AU763" s="160" t="s">
        <v>87</v>
      </c>
      <c r="AV763" s="13" t="s">
        <v>87</v>
      </c>
      <c r="AW763" s="13" t="s">
        <v>33</v>
      </c>
      <c r="AX763" s="13" t="s">
        <v>85</v>
      </c>
      <c r="AY763" s="160" t="s">
        <v>149</v>
      </c>
    </row>
    <row r="764" spans="2:65" s="1" customFormat="1" ht="24.15" customHeight="1">
      <c r="B764" s="32"/>
      <c r="C764" s="136" t="s">
        <v>1204</v>
      </c>
      <c r="D764" s="136" t="s">
        <v>155</v>
      </c>
      <c r="E764" s="137" t="s">
        <v>1205</v>
      </c>
      <c r="F764" s="138" t="s">
        <v>1206</v>
      </c>
      <c r="G764" s="139" t="s">
        <v>395</v>
      </c>
      <c r="H764" s="140">
        <v>0.185</v>
      </c>
      <c r="I764" s="141"/>
      <c r="J764" s="142">
        <f>ROUND(I764*H764,2)</f>
        <v>0</v>
      </c>
      <c r="K764" s="138" t="s">
        <v>159</v>
      </c>
      <c r="L764" s="32"/>
      <c r="M764" s="143" t="s">
        <v>1</v>
      </c>
      <c r="N764" s="144" t="s">
        <v>42</v>
      </c>
      <c r="P764" s="145">
        <f>O764*H764</f>
        <v>0</v>
      </c>
      <c r="Q764" s="145">
        <v>0</v>
      </c>
      <c r="R764" s="145">
        <f>Q764*H764</f>
        <v>0</v>
      </c>
      <c r="S764" s="145">
        <v>0</v>
      </c>
      <c r="T764" s="146">
        <f>S764*H764</f>
        <v>0</v>
      </c>
      <c r="AR764" s="147" t="s">
        <v>148</v>
      </c>
      <c r="AT764" s="147" t="s">
        <v>155</v>
      </c>
      <c r="AU764" s="147" t="s">
        <v>87</v>
      </c>
      <c r="AY764" s="17" t="s">
        <v>149</v>
      </c>
      <c r="BE764" s="148">
        <f>IF(N764="základní",J764,0)</f>
        <v>0</v>
      </c>
      <c r="BF764" s="148">
        <f>IF(N764="snížená",J764,0)</f>
        <v>0</v>
      </c>
      <c r="BG764" s="148">
        <f>IF(N764="zákl. přenesená",J764,0)</f>
        <v>0</v>
      </c>
      <c r="BH764" s="148">
        <f>IF(N764="sníž. přenesená",J764,0)</f>
        <v>0</v>
      </c>
      <c r="BI764" s="148">
        <f>IF(N764="nulová",J764,0)</f>
        <v>0</v>
      </c>
      <c r="BJ764" s="17" t="s">
        <v>85</v>
      </c>
      <c r="BK764" s="148">
        <f>ROUND(I764*H764,2)</f>
        <v>0</v>
      </c>
      <c r="BL764" s="17" t="s">
        <v>148</v>
      </c>
      <c r="BM764" s="147" t="s">
        <v>1207</v>
      </c>
    </row>
    <row r="765" spans="2:65" s="1" customFormat="1" ht="19.2">
      <c r="B765" s="32"/>
      <c r="D765" s="149" t="s">
        <v>162</v>
      </c>
      <c r="F765" s="150" t="s">
        <v>1208</v>
      </c>
      <c r="I765" s="151"/>
      <c r="L765" s="32"/>
      <c r="M765" s="152"/>
      <c r="T765" s="56"/>
      <c r="AT765" s="17" t="s">
        <v>162</v>
      </c>
      <c r="AU765" s="17" t="s">
        <v>87</v>
      </c>
    </row>
    <row r="766" spans="2:65" s="13" customFormat="1" ht="10.199999999999999">
      <c r="B766" s="159"/>
      <c r="D766" s="149" t="s">
        <v>163</v>
      </c>
      <c r="E766" s="160" t="s">
        <v>1</v>
      </c>
      <c r="F766" s="161" t="s">
        <v>1142</v>
      </c>
      <c r="H766" s="162">
        <v>0.185</v>
      </c>
      <c r="I766" s="163"/>
      <c r="L766" s="159"/>
      <c r="M766" s="164"/>
      <c r="T766" s="165"/>
      <c r="AT766" s="160" t="s">
        <v>163</v>
      </c>
      <c r="AU766" s="160" t="s">
        <v>87</v>
      </c>
      <c r="AV766" s="13" t="s">
        <v>87</v>
      </c>
      <c r="AW766" s="13" t="s">
        <v>33</v>
      </c>
      <c r="AX766" s="13" t="s">
        <v>85</v>
      </c>
      <c r="AY766" s="160" t="s">
        <v>149</v>
      </c>
    </row>
    <row r="767" spans="2:65" s="11" customFormat="1" ht="22.8" customHeight="1">
      <c r="B767" s="124"/>
      <c r="D767" s="125" t="s">
        <v>76</v>
      </c>
      <c r="E767" s="134" t="s">
        <v>1209</v>
      </c>
      <c r="F767" s="134" t="s">
        <v>1210</v>
      </c>
      <c r="I767" s="127"/>
      <c r="J767" s="135">
        <f>BK767</f>
        <v>0</v>
      </c>
      <c r="L767" s="124"/>
      <c r="M767" s="129"/>
      <c r="P767" s="130">
        <f>SUM(P768:P791)</f>
        <v>0</v>
      </c>
      <c r="R767" s="130">
        <f>SUM(R768:R791)</f>
        <v>0</v>
      </c>
      <c r="T767" s="131">
        <f>SUM(T768:T791)</f>
        <v>0</v>
      </c>
      <c r="AR767" s="125" t="s">
        <v>85</v>
      </c>
      <c r="AT767" s="132" t="s">
        <v>76</v>
      </c>
      <c r="AU767" s="132" t="s">
        <v>85</v>
      </c>
      <c r="AY767" s="125" t="s">
        <v>149</v>
      </c>
      <c r="BK767" s="133">
        <f>SUM(BK768:BK791)</f>
        <v>0</v>
      </c>
    </row>
    <row r="768" spans="2:65" s="1" customFormat="1" ht="21.75" customHeight="1">
      <c r="B768" s="32"/>
      <c r="C768" s="136" t="s">
        <v>1211</v>
      </c>
      <c r="D768" s="136" t="s">
        <v>155</v>
      </c>
      <c r="E768" s="137" t="s">
        <v>1212</v>
      </c>
      <c r="F768" s="138" t="s">
        <v>1213</v>
      </c>
      <c r="G768" s="139" t="s">
        <v>395</v>
      </c>
      <c r="H768" s="140">
        <v>2196.5410000000002</v>
      </c>
      <c r="I768" s="141"/>
      <c r="J768" s="142">
        <f>ROUND(I768*H768,2)</f>
        <v>0</v>
      </c>
      <c r="K768" s="138" t="s">
        <v>159</v>
      </c>
      <c r="L768" s="32"/>
      <c r="M768" s="143" t="s">
        <v>1</v>
      </c>
      <c r="N768" s="144" t="s">
        <v>42</v>
      </c>
      <c r="P768" s="145">
        <f>O768*H768</f>
        <v>0</v>
      </c>
      <c r="Q768" s="145">
        <v>0</v>
      </c>
      <c r="R768" s="145">
        <f>Q768*H768</f>
        <v>0</v>
      </c>
      <c r="S768" s="145">
        <v>0</v>
      </c>
      <c r="T768" s="146">
        <f>S768*H768</f>
        <v>0</v>
      </c>
      <c r="AR768" s="147" t="s">
        <v>148</v>
      </c>
      <c r="AT768" s="147" t="s">
        <v>155</v>
      </c>
      <c r="AU768" s="147" t="s">
        <v>87</v>
      </c>
      <c r="AY768" s="17" t="s">
        <v>149</v>
      </c>
      <c r="BE768" s="148">
        <f>IF(N768="základní",J768,0)</f>
        <v>0</v>
      </c>
      <c r="BF768" s="148">
        <f>IF(N768="snížená",J768,0)</f>
        <v>0</v>
      </c>
      <c r="BG768" s="148">
        <f>IF(N768="zákl. přenesená",J768,0)</f>
        <v>0</v>
      </c>
      <c r="BH768" s="148">
        <f>IF(N768="sníž. přenesená",J768,0)</f>
        <v>0</v>
      </c>
      <c r="BI768" s="148">
        <f>IF(N768="nulová",J768,0)</f>
        <v>0</v>
      </c>
      <c r="BJ768" s="17" t="s">
        <v>85</v>
      </c>
      <c r="BK768" s="148">
        <f>ROUND(I768*H768,2)</f>
        <v>0</v>
      </c>
      <c r="BL768" s="17" t="s">
        <v>148</v>
      </c>
      <c r="BM768" s="147" t="s">
        <v>1214</v>
      </c>
    </row>
    <row r="769" spans="2:65" s="1" customFormat="1" ht="19.2">
      <c r="B769" s="32"/>
      <c r="D769" s="149" t="s">
        <v>162</v>
      </c>
      <c r="F769" s="150" t="s">
        <v>1215</v>
      </c>
      <c r="I769" s="151"/>
      <c r="L769" s="32"/>
      <c r="M769" s="152"/>
      <c r="T769" s="56"/>
      <c r="AT769" s="17" t="s">
        <v>162</v>
      </c>
      <c r="AU769" s="17" t="s">
        <v>87</v>
      </c>
    </row>
    <row r="770" spans="2:65" s="1" customFormat="1" ht="16.5" customHeight="1">
      <c r="B770" s="32"/>
      <c r="C770" s="176" t="s">
        <v>1216</v>
      </c>
      <c r="D770" s="176" t="s">
        <v>414</v>
      </c>
      <c r="E770" s="177" t="s">
        <v>1217</v>
      </c>
      <c r="F770" s="178" t="s">
        <v>1218</v>
      </c>
      <c r="G770" s="179" t="s">
        <v>298</v>
      </c>
      <c r="H770" s="180">
        <v>162.19999999999999</v>
      </c>
      <c r="I770" s="181"/>
      <c r="J770" s="182">
        <f>ROUND(I770*H770,2)</f>
        <v>0</v>
      </c>
      <c r="K770" s="178" t="s">
        <v>1</v>
      </c>
      <c r="L770" s="183"/>
      <c r="M770" s="184" t="s">
        <v>1</v>
      </c>
      <c r="N770" s="185" t="s">
        <v>42</v>
      </c>
      <c r="P770" s="145">
        <f>O770*H770</f>
        <v>0</v>
      </c>
      <c r="Q770" s="145">
        <v>0</v>
      </c>
      <c r="R770" s="145">
        <f>Q770*H770</f>
        <v>0</v>
      </c>
      <c r="S770" s="145">
        <v>0</v>
      </c>
      <c r="T770" s="146">
        <f>S770*H770</f>
        <v>0</v>
      </c>
      <c r="AR770" s="147" t="s">
        <v>470</v>
      </c>
      <c r="AT770" s="147" t="s">
        <v>414</v>
      </c>
      <c r="AU770" s="147" t="s">
        <v>87</v>
      </c>
      <c r="AY770" s="17" t="s">
        <v>149</v>
      </c>
      <c r="BE770" s="148">
        <f>IF(N770="základní",J770,0)</f>
        <v>0</v>
      </c>
      <c r="BF770" s="148">
        <f>IF(N770="snížená",J770,0)</f>
        <v>0</v>
      </c>
      <c r="BG770" s="148">
        <f>IF(N770="zákl. přenesená",J770,0)</f>
        <v>0</v>
      </c>
      <c r="BH770" s="148">
        <f>IF(N770="sníž. přenesená",J770,0)</f>
        <v>0</v>
      </c>
      <c r="BI770" s="148">
        <f>IF(N770="nulová",J770,0)</f>
        <v>0</v>
      </c>
      <c r="BJ770" s="17" t="s">
        <v>85</v>
      </c>
      <c r="BK770" s="148">
        <f>ROUND(I770*H770,2)</f>
        <v>0</v>
      </c>
      <c r="BL770" s="17" t="s">
        <v>349</v>
      </c>
      <c r="BM770" s="147" t="s">
        <v>1219</v>
      </c>
    </row>
    <row r="771" spans="2:65" s="1" customFormat="1" ht="10.199999999999999">
      <c r="B771" s="32"/>
      <c r="D771" s="149" t="s">
        <v>162</v>
      </c>
      <c r="F771" s="150" t="s">
        <v>1218</v>
      </c>
      <c r="I771" s="151"/>
      <c r="L771" s="32"/>
      <c r="M771" s="152"/>
      <c r="T771" s="56"/>
      <c r="AT771" s="17" t="s">
        <v>162</v>
      </c>
      <c r="AU771" s="17" t="s">
        <v>87</v>
      </c>
    </row>
    <row r="772" spans="2:65" s="12" customFormat="1" ht="10.199999999999999">
      <c r="B772" s="153"/>
      <c r="D772" s="149" t="s">
        <v>163</v>
      </c>
      <c r="E772" s="154" t="s">
        <v>1</v>
      </c>
      <c r="F772" s="155" t="s">
        <v>1220</v>
      </c>
      <c r="H772" s="154" t="s">
        <v>1</v>
      </c>
      <c r="I772" s="156"/>
      <c r="L772" s="153"/>
      <c r="M772" s="157"/>
      <c r="T772" s="158"/>
      <c r="AT772" s="154" t="s">
        <v>163</v>
      </c>
      <c r="AU772" s="154" t="s">
        <v>87</v>
      </c>
      <c r="AV772" s="12" t="s">
        <v>85</v>
      </c>
      <c r="AW772" s="12" t="s">
        <v>33</v>
      </c>
      <c r="AX772" s="12" t="s">
        <v>77</v>
      </c>
      <c r="AY772" s="154" t="s">
        <v>149</v>
      </c>
    </row>
    <row r="773" spans="2:65" s="13" customFormat="1" ht="10.199999999999999">
      <c r="B773" s="159"/>
      <c r="D773" s="149" t="s">
        <v>163</v>
      </c>
      <c r="E773" s="160" t="s">
        <v>1</v>
      </c>
      <c r="F773" s="161" t="s">
        <v>1221</v>
      </c>
      <c r="H773" s="162">
        <v>75</v>
      </c>
      <c r="I773" s="163"/>
      <c r="L773" s="159"/>
      <c r="M773" s="164"/>
      <c r="T773" s="165"/>
      <c r="AT773" s="160" t="s">
        <v>163</v>
      </c>
      <c r="AU773" s="160" t="s">
        <v>87</v>
      </c>
      <c r="AV773" s="13" t="s">
        <v>87</v>
      </c>
      <c r="AW773" s="13" t="s">
        <v>33</v>
      </c>
      <c r="AX773" s="13" t="s">
        <v>77</v>
      </c>
      <c r="AY773" s="160" t="s">
        <v>149</v>
      </c>
    </row>
    <row r="774" spans="2:65" s="12" customFormat="1" ht="10.199999999999999">
      <c r="B774" s="153"/>
      <c r="D774" s="149" t="s">
        <v>163</v>
      </c>
      <c r="E774" s="154" t="s">
        <v>1</v>
      </c>
      <c r="F774" s="155" t="s">
        <v>1222</v>
      </c>
      <c r="H774" s="154" t="s">
        <v>1</v>
      </c>
      <c r="I774" s="156"/>
      <c r="L774" s="153"/>
      <c r="M774" s="157"/>
      <c r="T774" s="158"/>
      <c r="AT774" s="154" t="s">
        <v>163</v>
      </c>
      <c r="AU774" s="154" t="s">
        <v>87</v>
      </c>
      <c r="AV774" s="12" t="s">
        <v>85</v>
      </c>
      <c r="AW774" s="12" t="s">
        <v>33</v>
      </c>
      <c r="AX774" s="12" t="s">
        <v>77</v>
      </c>
      <c r="AY774" s="154" t="s">
        <v>149</v>
      </c>
    </row>
    <row r="775" spans="2:65" s="13" customFormat="1" ht="10.199999999999999">
      <c r="B775" s="159"/>
      <c r="D775" s="149" t="s">
        <v>163</v>
      </c>
      <c r="E775" s="160" t="s">
        <v>1</v>
      </c>
      <c r="F775" s="161" t="s">
        <v>1223</v>
      </c>
      <c r="H775" s="162">
        <v>87.2</v>
      </c>
      <c r="I775" s="163"/>
      <c r="L775" s="159"/>
      <c r="M775" s="164"/>
      <c r="T775" s="165"/>
      <c r="AT775" s="160" t="s">
        <v>163</v>
      </c>
      <c r="AU775" s="160" t="s">
        <v>87</v>
      </c>
      <c r="AV775" s="13" t="s">
        <v>87</v>
      </c>
      <c r="AW775" s="13" t="s">
        <v>33</v>
      </c>
      <c r="AX775" s="13" t="s">
        <v>77</v>
      </c>
      <c r="AY775" s="160" t="s">
        <v>149</v>
      </c>
    </row>
    <row r="776" spans="2:65" s="12" customFormat="1" ht="10.199999999999999">
      <c r="B776" s="153"/>
      <c r="D776" s="149" t="s">
        <v>163</v>
      </c>
      <c r="E776" s="154" t="s">
        <v>1</v>
      </c>
      <c r="F776" s="155" t="s">
        <v>1224</v>
      </c>
      <c r="H776" s="154" t="s">
        <v>1</v>
      </c>
      <c r="I776" s="156"/>
      <c r="L776" s="153"/>
      <c r="M776" s="157"/>
      <c r="T776" s="158"/>
      <c r="AT776" s="154" t="s">
        <v>163</v>
      </c>
      <c r="AU776" s="154" t="s">
        <v>87</v>
      </c>
      <c r="AV776" s="12" t="s">
        <v>85</v>
      </c>
      <c r="AW776" s="12" t="s">
        <v>33</v>
      </c>
      <c r="AX776" s="12" t="s">
        <v>77</v>
      </c>
      <c r="AY776" s="154" t="s">
        <v>149</v>
      </c>
    </row>
    <row r="777" spans="2:65" s="14" customFormat="1" ht="10.199999999999999">
      <c r="B777" s="169"/>
      <c r="D777" s="149" t="s">
        <v>163</v>
      </c>
      <c r="E777" s="170" t="s">
        <v>1</v>
      </c>
      <c r="F777" s="171" t="s">
        <v>271</v>
      </c>
      <c r="H777" s="172">
        <v>162.19999999999999</v>
      </c>
      <c r="I777" s="173"/>
      <c r="L777" s="169"/>
      <c r="M777" s="174"/>
      <c r="T777" s="175"/>
      <c r="AT777" s="170" t="s">
        <v>163</v>
      </c>
      <c r="AU777" s="170" t="s">
        <v>87</v>
      </c>
      <c r="AV777" s="14" t="s">
        <v>148</v>
      </c>
      <c r="AW777" s="14" t="s">
        <v>33</v>
      </c>
      <c r="AX777" s="14" t="s">
        <v>85</v>
      </c>
      <c r="AY777" s="170" t="s">
        <v>149</v>
      </c>
    </row>
    <row r="778" spans="2:65" s="1" customFormat="1" ht="16.5" customHeight="1">
      <c r="B778" s="32"/>
      <c r="C778" s="176" t="s">
        <v>1225</v>
      </c>
      <c r="D778" s="176" t="s">
        <v>414</v>
      </c>
      <c r="E778" s="177" t="s">
        <v>1226</v>
      </c>
      <c r="F778" s="178" t="s">
        <v>1227</v>
      </c>
      <c r="G778" s="179" t="s">
        <v>298</v>
      </c>
      <c r="H778" s="180">
        <v>174.2</v>
      </c>
      <c r="I778" s="181"/>
      <c r="J778" s="182">
        <f>ROUND(I778*H778,2)</f>
        <v>0</v>
      </c>
      <c r="K778" s="178" t="s">
        <v>1</v>
      </c>
      <c r="L778" s="183"/>
      <c r="M778" s="184" t="s">
        <v>1</v>
      </c>
      <c r="N778" s="185" t="s">
        <v>42</v>
      </c>
      <c r="P778" s="145">
        <f>O778*H778</f>
        <v>0</v>
      </c>
      <c r="Q778" s="145">
        <v>0</v>
      </c>
      <c r="R778" s="145">
        <f>Q778*H778</f>
        <v>0</v>
      </c>
      <c r="S778" s="145">
        <v>0</v>
      </c>
      <c r="T778" s="146">
        <f>S778*H778</f>
        <v>0</v>
      </c>
      <c r="AR778" s="147" t="s">
        <v>470</v>
      </c>
      <c r="AT778" s="147" t="s">
        <v>414</v>
      </c>
      <c r="AU778" s="147" t="s">
        <v>87</v>
      </c>
      <c r="AY778" s="17" t="s">
        <v>149</v>
      </c>
      <c r="BE778" s="148">
        <f>IF(N778="základní",J778,0)</f>
        <v>0</v>
      </c>
      <c r="BF778" s="148">
        <f>IF(N778="snížená",J778,0)</f>
        <v>0</v>
      </c>
      <c r="BG778" s="148">
        <f>IF(N778="zákl. přenesená",J778,0)</f>
        <v>0</v>
      </c>
      <c r="BH778" s="148">
        <f>IF(N778="sníž. přenesená",J778,0)</f>
        <v>0</v>
      </c>
      <c r="BI778" s="148">
        <f>IF(N778="nulová",J778,0)</f>
        <v>0</v>
      </c>
      <c r="BJ778" s="17" t="s">
        <v>85</v>
      </c>
      <c r="BK778" s="148">
        <f>ROUND(I778*H778,2)</f>
        <v>0</v>
      </c>
      <c r="BL778" s="17" t="s">
        <v>349</v>
      </c>
      <c r="BM778" s="147" t="s">
        <v>1228</v>
      </c>
    </row>
    <row r="779" spans="2:65" s="1" customFormat="1" ht="10.199999999999999">
      <c r="B779" s="32"/>
      <c r="D779" s="149" t="s">
        <v>162</v>
      </c>
      <c r="F779" s="150" t="s">
        <v>1227</v>
      </c>
      <c r="I779" s="151"/>
      <c r="L779" s="32"/>
      <c r="M779" s="152"/>
      <c r="T779" s="56"/>
      <c r="AT779" s="17" t="s">
        <v>162</v>
      </c>
      <c r="AU779" s="17" t="s">
        <v>87</v>
      </c>
    </row>
    <row r="780" spans="2:65" s="12" customFormat="1" ht="10.199999999999999">
      <c r="B780" s="153"/>
      <c r="D780" s="149" t="s">
        <v>163</v>
      </c>
      <c r="E780" s="154" t="s">
        <v>1</v>
      </c>
      <c r="F780" s="155" t="s">
        <v>1229</v>
      </c>
      <c r="H780" s="154" t="s">
        <v>1</v>
      </c>
      <c r="I780" s="156"/>
      <c r="L780" s="153"/>
      <c r="M780" s="157"/>
      <c r="T780" s="158"/>
      <c r="AT780" s="154" t="s">
        <v>163</v>
      </c>
      <c r="AU780" s="154" t="s">
        <v>87</v>
      </c>
      <c r="AV780" s="12" t="s">
        <v>85</v>
      </c>
      <c r="AW780" s="12" t="s">
        <v>33</v>
      </c>
      <c r="AX780" s="12" t="s">
        <v>77</v>
      </c>
      <c r="AY780" s="154" t="s">
        <v>149</v>
      </c>
    </row>
    <row r="781" spans="2:65" s="13" customFormat="1" ht="10.199999999999999">
      <c r="B781" s="159"/>
      <c r="D781" s="149" t="s">
        <v>163</v>
      </c>
      <c r="E781" s="160" t="s">
        <v>1</v>
      </c>
      <c r="F781" s="161" t="s">
        <v>1230</v>
      </c>
      <c r="H781" s="162">
        <v>93.3</v>
      </c>
      <c r="I781" s="163"/>
      <c r="L781" s="159"/>
      <c r="M781" s="164"/>
      <c r="T781" s="165"/>
      <c r="AT781" s="160" t="s">
        <v>163</v>
      </c>
      <c r="AU781" s="160" t="s">
        <v>87</v>
      </c>
      <c r="AV781" s="13" t="s">
        <v>87</v>
      </c>
      <c r="AW781" s="13" t="s">
        <v>33</v>
      </c>
      <c r="AX781" s="13" t="s">
        <v>77</v>
      </c>
      <c r="AY781" s="160" t="s">
        <v>149</v>
      </c>
    </row>
    <row r="782" spans="2:65" s="12" customFormat="1" ht="10.199999999999999">
      <c r="B782" s="153"/>
      <c r="D782" s="149" t="s">
        <v>163</v>
      </c>
      <c r="E782" s="154" t="s">
        <v>1</v>
      </c>
      <c r="F782" s="155" t="s">
        <v>1231</v>
      </c>
      <c r="H782" s="154" t="s">
        <v>1</v>
      </c>
      <c r="I782" s="156"/>
      <c r="L782" s="153"/>
      <c r="M782" s="157"/>
      <c r="T782" s="158"/>
      <c r="AT782" s="154" t="s">
        <v>163</v>
      </c>
      <c r="AU782" s="154" t="s">
        <v>87</v>
      </c>
      <c r="AV782" s="12" t="s">
        <v>85</v>
      </c>
      <c r="AW782" s="12" t="s">
        <v>33</v>
      </c>
      <c r="AX782" s="12" t="s">
        <v>77</v>
      </c>
      <c r="AY782" s="154" t="s">
        <v>149</v>
      </c>
    </row>
    <row r="783" spans="2:65" s="13" customFormat="1" ht="10.199999999999999">
      <c r="B783" s="159"/>
      <c r="D783" s="149" t="s">
        <v>163</v>
      </c>
      <c r="E783" s="160" t="s">
        <v>1</v>
      </c>
      <c r="F783" s="161" t="s">
        <v>1232</v>
      </c>
      <c r="H783" s="162">
        <v>80.900000000000006</v>
      </c>
      <c r="I783" s="163"/>
      <c r="L783" s="159"/>
      <c r="M783" s="164"/>
      <c r="T783" s="165"/>
      <c r="AT783" s="160" t="s">
        <v>163</v>
      </c>
      <c r="AU783" s="160" t="s">
        <v>87</v>
      </c>
      <c r="AV783" s="13" t="s">
        <v>87</v>
      </c>
      <c r="AW783" s="13" t="s">
        <v>33</v>
      </c>
      <c r="AX783" s="13" t="s">
        <v>77</v>
      </c>
      <c r="AY783" s="160" t="s">
        <v>149</v>
      </c>
    </row>
    <row r="784" spans="2:65" s="12" customFormat="1" ht="10.199999999999999">
      <c r="B784" s="153"/>
      <c r="D784" s="149" t="s">
        <v>163</v>
      </c>
      <c r="E784" s="154" t="s">
        <v>1</v>
      </c>
      <c r="F784" s="155" t="s">
        <v>1224</v>
      </c>
      <c r="H784" s="154" t="s">
        <v>1</v>
      </c>
      <c r="I784" s="156"/>
      <c r="L784" s="153"/>
      <c r="M784" s="157"/>
      <c r="T784" s="158"/>
      <c r="AT784" s="154" t="s">
        <v>163</v>
      </c>
      <c r="AU784" s="154" t="s">
        <v>87</v>
      </c>
      <c r="AV784" s="12" t="s">
        <v>85</v>
      </c>
      <c r="AW784" s="12" t="s">
        <v>33</v>
      </c>
      <c r="AX784" s="12" t="s">
        <v>77</v>
      </c>
      <c r="AY784" s="154" t="s">
        <v>149</v>
      </c>
    </row>
    <row r="785" spans="2:65" s="14" customFormat="1" ht="10.199999999999999">
      <c r="B785" s="169"/>
      <c r="D785" s="149" t="s">
        <v>163</v>
      </c>
      <c r="E785" s="170" t="s">
        <v>1</v>
      </c>
      <c r="F785" s="171" t="s">
        <v>271</v>
      </c>
      <c r="H785" s="172">
        <v>174.2</v>
      </c>
      <c r="I785" s="173"/>
      <c r="L785" s="169"/>
      <c r="M785" s="174"/>
      <c r="T785" s="175"/>
      <c r="AT785" s="170" t="s">
        <v>163</v>
      </c>
      <c r="AU785" s="170" t="s">
        <v>87</v>
      </c>
      <c r="AV785" s="14" t="s">
        <v>148</v>
      </c>
      <c r="AW785" s="14" t="s">
        <v>33</v>
      </c>
      <c r="AX785" s="14" t="s">
        <v>85</v>
      </c>
      <c r="AY785" s="170" t="s">
        <v>149</v>
      </c>
    </row>
    <row r="786" spans="2:65" s="1" customFormat="1" ht="16.5" customHeight="1">
      <c r="B786" s="32"/>
      <c r="C786" s="176" t="s">
        <v>1233</v>
      </c>
      <c r="D786" s="176" t="s">
        <v>414</v>
      </c>
      <c r="E786" s="177" t="s">
        <v>1234</v>
      </c>
      <c r="F786" s="178" t="s">
        <v>1235</v>
      </c>
      <c r="G786" s="179" t="s">
        <v>298</v>
      </c>
      <c r="H786" s="180">
        <v>12</v>
      </c>
      <c r="I786" s="181"/>
      <c r="J786" s="182">
        <f>ROUND(I786*H786,2)</f>
        <v>0</v>
      </c>
      <c r="K786" s="178" t="s">
        <v>1</v>
      </c>
      <c r="L786" s="183"/>
      <c r="M786" s="184" t="s">
        <v>1</v>
      </c>
      <c r="N786" s="185" t="s">
        <v>42</v>
      </c>
      <c r="P786" s="145">
        <f>O786*H786</f>
        <v>0</v>
      </c>
      <c r="Q786" s="145">
        <v>0</v>
      </c>
      <c r="R786" s="145">
        <f>Q786*H786</f>
        <v>0</v>
      </c>
      <c r="S786" s="145">
        <v>0</v>
      </c>
      <c r="T786" s="146">
        <f>S786*H786</f>
        <v>0</v>
      </c>
      <c r="AR786" s="147" t="s">
        <v>470</v>
      </c>
      <c r="AT786" s="147" t="s">
        <v>414</v>
      </c>
      <c r="AU786" s="147" t="s">
        <v>87</v>
      </c>
      <c r="AY786" s="17" t="s">
        <v>149</v>
      </c>
      <c r="BE786" s="148">
        <f>IF(N786="základní",J786,0)</f>
        <v>0</v>
      </c>
      <c r="BF786" s="148">
        <f>IF(N786="snížená",J786,0)</f>
        <v>0</v>
      </c>
      <c r="BG786" s="148">
        <f>IF(N786="zákl. přenesená",J786,0)</f>
        <v>0</v>
      </c>
      <c r="BH786" s="148">
        <f>IF(N786="sníž. přenesená",J786,0)</f>
        <v>0</v>
      </c>
      <c r="BI786" s="148">
        <f>IF(N786="nulová",J786,0)</f>
        <v>0</v>
      </c>
      <c r="BJ786" s="17" t="s">
        <v>85</v>
      </c>
      <c r="BK786" s="148">
        <f>ROUND(I786*H786,2)</f>
        <v>0</v>
      </c>
      <c r="BL786" s="17" t="s">
        <v>349</v>
      </c>
      <c r="BM786" s="147" t="s">
        <v>1236</v>
      </c>
    </row>
    <row r="787" spans="2:65" s="1" customFormat="1" ht="10.199999999999999">
      <c r="B787" s="32"/>
      <c r="D787" s="149" t="s">
        <v>162</v>
      </c>
      <c r="F787" s="150" t="s">
        <v>1235</v>
      </c>
      <c r="I787" s="151"/>
      <c r="L787" s="32"/>
      <c r="M787" s="152"/>
      <c r="T787" s="56"/>
      <c r="AT787" s="17" t="s">
        <v>162</v>
      </c>
      <c r="AU787" s="17" t="s">
        <v>87</v>
      </c>
    </row>
    <row r="788" spans="2:65" s="12" customFormat="1" ht="10.199999999999999">
      <c r="B788" s="153"/>
      <c r="D788" s="149" t="s">
        <v>163</v>
      </c>
      <c r="E788" s="154" t="s">
        <v>1</v>
      </c>
      <c r="F788" s="155" t="s">
        <v>1237</v>
      </c>
      <c r="H788" s="154" t="s">
        <v>1</v>
      </c>
      <c r="I788" s="156"/>
      <c r="L788" s="153"/>
      <c r="M788" s="157"/>
      <c r="T788" s="158"/>
      <c r="AT788" s="154" t="s">
        <v>163</v>
      </c>
      <c r="AU788" s="154" t="s">
        <v>87</v>
      </c>
      <c r="AV788" s="12" t="s">
        <v>85</v>
      </c>
      <c r="AW788" s="12" t="s">
        <v>33</v>
      </c>
      <c r="AX788" s="12" t="s">
        <v>77</v>
      </c>
      <c r="AY788" s="154" t="s">
        <v>149</v>
      </c>
    </row>
    <row r="789" spans="2:65" s="12" customFormat="1" ht="10.199999999999999">
      <c r="B789" s="153"/>
      <c r="D789" s="149" t="s">
        <v>163</v>
      </c>
      <c r="E789" s="154" t="s">
        <v>1</v>
      </c>
      <c r="F789" s="155" t="s">
        <v>1238</v>
      </c>
      <c r="H789" s="154" t="s">
        <v>1</v>
      </c>
      <c r="I789" s="156"/>
      <c r="L789" s="153"/>
      <c r="M789" s="157"/>
      <c r="T789" s="158"/>
      <c r="AT789" s="154" t="s">
        <v>163</v>
      </c>
      <c r="AU789" s="154" t="s">
        <v>87</v>
      </c>
      <c r="AV789" s="12" t="s">
        <v>85</v>
      </c>
      <c r="AW789" s="12" t="s">
        <v>33</v>
      </c>
      <c r="AX789" s="12" t="s">
        <v>77</v>
      </c>
      <c r="AY789" s="154" t="s">
        <v>149</v>
      </c>
    </row>
    <row r="790" spans="2:65" s="13" customFormat="1" ht="10.199999999999999">
      <c r="B790" s="159"/>
      <c r="D790" s="149" t="s">
        <v>163</v>
      </c>
      <c r="E790" s="160" t="s">
        <v>1</v>
      </c>
      <c r="F790" s="161" t="s">
        <v>1239</v>
      </c>
      <c r="H790" s="162">
        <v>12</v>
      </c>
      <c r="I790" s="163"/>
      <c r="L790" s="159"/>
      <c r="M790" s="164"/>
      <c r="T790" s="165"/>
      <c r="AT790" s="160" t="s">
        <v>163</v>
      </c>
      <c r="AU790" s="160" t="s">
        <v>87</v>
      </c>
      <c r="AV790" s="13" t="s">
        <v>87</v>
      </c>
      <c r="AW790" s="13" t="s">
        <v>33</v>
      </c>
      <c r="AX790" s="13" t="s">
        <v>85</v>
      </c>
      <c r="AY790" s="160" t="s">
        <v>149</v>
      </c>
    </row>
    <row r="791" spans="2:65" s="12" customFormat="1" ht="10.199999999999999">
      <c r="B791" s="153"/>
      <c r="D791" s="149" t="s">
        <v>163</v>
      </c>
      <c r="E791" s="154" t="s">
        <v>1</v>
      </c>
      <c r="F791" s="155" t="s">
        <v>1224</v>
      </c>
      <c r="H791" s="154" t="s">
        <v>1</v>
      </c>
      <c r="I791" s="156"/>
      <c r="L791" s="153"/>
      <c r="M791" s="193"/>
      <c r="N791" s="194"/>
      <c r="O791" s="194"/>
      <c r="P791" s="194"/>
      <c r="Q791" s="194"/>
      <c r="R791" s="194"/>
      <c r="S791" s="194"/>
      <c r="T791" s="195"/>
      <c r="AT791" s="154" t="s">
        <v>163</v>
      </c>
      <c r="AU791" s="154" t="s">
        <v>87</v>
      </c>
      <c r="AV791" s="12" t="s">
        <v>85</v>
      </c>
      <c r="AW791" s="12" t="s">
        <v>33</v>
      </c>
      <c r="AX791" s="12" t="s">
        <v>77</v>
      </c>
      <c r="AY791" s="154" t="s">
        <v>149</v>
      </c>
    </row>
    <row r="792" spans="2:65" s="1" customFormat="1" ht="6.9" customHeight="1">
      <c r="B792" s="44"/>
      <c r="C792" s="45"/>
      <c r="D792" s="45"/>
      <c r="E792" s="45"/>
      <c r="F792" s="45"/>
      <c r="G792" s="45"/>
      <c r="H792" s="45"/>
      <c r="I792" s="45"/>
      <c r="J792" s="45"/>
      <c r="K792" s="45"/>
      <c r="L792" s="32"/>
    </row>
  </sheetData>
  <sheetProtection algorithmName="SHA-512" hashValue="wtxXyX6+6BXp8lu+Kb3EmJiAcPS7v1ZQcug+0brN2bdvRgVTUwGCfiLw7TD1dkpGmbHgHGASvGYZnn5O+dYqgQ==" saltValue="02ugPVUmET91germr0uWJGTvpsI1F97Idx3siOYG2T0+vww8rnGWqLHnfVtwf8E+L7KFz0iJgtpPb0tMjIoTxw==" spinCount="100000" sheet="1" objects="1" scenarios="1" formatColumns="0" formatRows="0" autoFilter="0"/>
  <autoFilter ref="C124:K791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45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7" t="s">
        <v>94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118</v>
      </c>
      <c r="L4" s="20"/>
      <c r="M4" s="93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1" t="str">
        <f>'Rekapitulace stavby'!K6</f>
        <v>Stavební úpravy MK v ulici U sv. Petra a Pavla v Třeboni - 2. etapa</v>
      </c>
      <c r="F7" s="242"/>
      <c r="G7" s="242"/>
      <c r="H7" s="242"/>
      <c r="L7" s="20"/>
    </row>
    <row r="8" spans="2:46" s="1" customFormat="1" ht="12" customHeight="1">
      <c r="B8" s="32"/>
      <c r="D8" s="27" t="s">
        <v>119</v>
      </c>
      <c r="L8" s="32"/>
    </row>
    <row r="9" spans="2:46" s="1" customFormat="1" ht="16.5" customHeight="1">
      <c r="B9" s="32"/>
      <c r="E9" s="204" t="s">
        <v>1240</v>
      </c>
      <c r="F9" s="243"/>
      <c r="G9" s="243"/>
      <c r="H9" s="243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95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1. 3. 2024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09"/>
      <c r="G18" s="209"/>
      <c r="H18" s="209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4"/>
      <c r="E27" s="214" t="s">
        <v>1</v>
      </c>
      <c r="F27" s="214"/>
      <c r="G27" s="214"/>
      <c r="H27" s="214"/>
      <c r="L27" s="9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37</v>
      </c>
      <c r="J30" s="66">
        <f>ROUND(J122,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86">
        <f>ROUND((SUM(BE122:BE444)),  2)</f>
        <v>0</v>
      </c>
      <c r="I33" s="96">
        <v>0.21</v>
      </c>
      <c r="J33" s="86">
        <f>ROUND(((SUM(BE122:BE444))*I33),  2)</f>
        <v>0</v>
      </c>
      <c r="L33" s="32"/>
    </row>
    <row r="34" spans="2:12" s="1" customFormat="1" ht="14.4" customHeight="1">
      <c r="B34" s="32"/>
      <c r="E34" s="27" t="s">
        <v>43</v>
      </c>
      <c r="F34" s="86">
        <f>ROUND((SUM(BF122:BF444)),  2)</f>
        <v>0</v>
      </c>
      <c r="I34" s="96">
        <v>0.15</v>
      </c>
      <c r="J34" s="86">
        <f>ROUND(((SUM(BF122:BF444))*I34),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6">
        <f>ROUND((SUM(BG122:BG444)),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6">
        <f>ROUND((SUM(BH122:BH444)),  2)</f>
        <v>0</v>
      </c>
      <c r="I36" s="96">
        <v>0.15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6">
        <f>ROUND((SUM(BI122:BI444)),  2)</f>
        <v>0</v>
      </c>
      <c r="I37" s="96">
        <v>0</v>
      </c>
      <c r="J37" s="86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0</v>
      </c>
      <c r="K39" s="102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121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1" t="str">
        <f>E7</f>
        <v>Stavební úpravy MK v ulici U sv. Petra a Pavla v Třeboni - 2. etapa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119</v>
      </c>
      <c r="L86" s="32"/>
    </row>
    <row r="87" spans="2:47" s="1" customFormat="1" ht="16.5" customHeight="1">
      <c r="B87" s="32"/>
      <c r="E87" s="204" t="str">
        <f>E9</f>
        <v>301 - Vodovod</v>
      </c>
      <c r="F87" s="243"/>
      <c r="G87" s="243"/>
      <c r="H87" s="24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1. 3. 2024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122</v>
      </c>
      <c r="D94" s="97"/>
      <c r="E94" s="97"/>
      <c r="F94" s="97"/>
      <c r="G94" s="97"/>
      <c r="H94" s="97"/>
      <c r="I94" s="97"/>
      <c r="J94" s="106" t="s">
        <v>123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7" t="s">
        <v>124</v>
      </c>
      <c r="J96" s="66">
        <f>J122</f>
        <v>0</v>
      </c>
      <c r="L96" s="32"/>
      <c r="AU96" s="17" t="s">
        <v>125</v>
      </c>
    </row>
    <row r="97" spans="2:12" s="8" customFormat="1" ht="24.9" customHeight="1">
      <c r="B97" s="108"/>
      <c r="D97" s="109" t="s">
        <v>247</v>
      </c>
      <c r="E97" s="110"/>
      <c r="F97" s="110"/>
      <c r="G97" s="110"/>
      <c r="H97" s="110"/>
      <c r="I97" s="110"/>
      <c r="J97" s="111">
        <f>J123</f>
        <v>0</v>
      </c>
      <c r="L97" s="108"/>
    </row>
    <row r="98" spans="2:12" s="9" customFormat="1" ht="19.95" customHeight="1">
      <c r="B98" s="112"/>
      <c r="D98" s="113" t="s">
        <v>248</v>
      </c>
      <c r="E98" s="114"/>
      <c r="F98" s="114"/>
      <c r="G98" s="114"/>
      <c r="H98" s="114"/>
      <c r="I98" s="114"/>
      <c r="J98" s="115">
        <f>J124</f>
        <v>0</v>
      </c>
      <c r="L98" s="112"/>
    </row>
    <row r="99" spans="2:12" s="9" customFormat="1" ht="19.95" customHeight="1">
      <c r="B99" s="112"/>
      <c r="D99" s="113" t="s">
        <v>250</v>
      </c>
      <c r="E99" s="114"/>
      <c r="F99" s="114"/>
      <c r="G99" s="114"/>
      <c r="H99" s="114"/>
      <c r="I99" s="114"/>
      <c r="J99" s="115">
        <f>J186</f>
        <v>0</v>
      </c>
      <c r="L99" s="112"/>
    </row>
    <row r="100" spans="2:12" s="9" customFormat="1" ht="19.95" customHeight="1">
      <c r="B100" s="112"/>
      <c r="D100" s="113" t="s">
        <v>252</v>
      </c>
      <c r="E100" s="114"/>
      <c r="F100" s="114"/>
      <c r="G100" s="114"/>
      <c r="H100" s="114"/>
      <c r="I100" s="114"/>
      <c r="J100" s="115">
        <f>J205</f>
        <v>0</v>
      </c>
      <c r="L100" s="112"/>
    </row>
    <row r="101" spans="2:12" s="9" customFormat="1" ht="19.95" customHeight="1">
      <c r="B101" s="112"/>
      <c r="D101" s="113" t="s">
        <v>254</v>
      </c>
      <c r="E101" s="114"/>
      <c r="F101" s="114"/>
      <c r="G101" s="114"/>
      <c r="H101" s="114"/>
      <c r="I101" s="114"/>
      <c r="J101" s="115">
        <f>J427</f>
        <v>0</v>
      </c>
      <c r="L101" s="112"/>
    </row>
    <row r="102" spans="2:12" s="9" customFormat="1" ht="19.95" customHeight="1">
      <c r="B102" s="112"/>
      <c r="D102" s="113" t="s">
        <v>255</v>
      </c>
      <c r="E102" s="114"/>
      <c r="F102" s="114"/>
      <c r="G102" s="114"/>
      <c r="H102" s="114"/>
      <c r="I102" s="114"/>
      <c r="J102" s="115">
        <f>J442</f>
        <v>0</v>
      </c>
      <c r="L102" s="112"/>
    </row>
    <row r="103" spans="2:12" s="1" customFormat="1" ht="21.75" customHeight="1">
      <c r="B103" s="32"/>
      <c r="L103" s="32"/>
    </row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" customHeight="1">
      <c r="B109" s="32"/>
      <c r="C109" s="21" t="s">
        <v>133</v>
      </c>
      <c r="L109" s="32"/>
    </row>
    <row r="110" spans="2:12" s="1" customFormat="1" ht="6.9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41" t="str">
        <f>E7</f>
        <v>Stavební úpravy MK v ulici U sv. Petra a Pavla v Třeboni - 2. etapa</v>
      </c>
      <c r="F112" s="242"/>
      <c r="G112" s="242"/>
      <c r="H112" s="242"/>
      <c r="L112" s="32"/>
    </row>
    <row r="113" spans="2:65" s="1" customFormat="1" ht="12" customHeight="1">
      <c r="B113" s="32"/>
      <c r="C113" s="27" t="s">
        <v>119</v>
      </c>
      <c r="L113" s="32"/>
    </row>
    <row r="114" spans="2:65" s="1" customFormat="1" ht="16.5" customHeight="1">
      <c r="B114" s="32"/>
      <c r="E114" s="204" t="str">
        <f>E9</f>
        <v>301 - Vodovod</v>
      </c>
      <c r="F114" s="243"/>
      <c r="G114" s="243"/>
      <c r="H114" s="243"/>
      <c r="L114" s="32"/>
    </row>
    <row r="115" spans="2:65" s="1" customFormat="1" ht="6.9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>Třeboň</v>
      </c>
      <c r="I116" s="27" t="s">
        <v>22</v>
      </c>
      <c r="J116" s="52" t="str">
        <f>IF(J12="","",J12)</f>
        <v>1. 3. 2024</v>
      </c>
      <c r="L116" s="32"/>
    </row>
    <row r="117" spans="2:65" s="1" customFormat="1" ht="6.9" customHeight="1">
      <c r="B117" s="32"/>
      <c r="L117" s="32"/>
    </row>
    <row r="118" spans="2:65" s="1" customFormat="1" ht="15.15" customHeight="1">
      <c r="B118" s="32"/>
      <c r="C118" s="27" t="s">
        <v>24</v>
      </c>
      <c r="F118" s="25" t="str">
        <f>E15</f>
        <v>Město Třeboň</v>
      </c>
      <c r="I118" s="27" t="s">
        <v>30</v>
      </c>
      <c r="J118" s="30" t="str">
        <f>E21</f>
        <v>WAY project s.r.o.</v>
      </c>
      <c r="L118" s="32"/>
    </row>
    <row r="119" spans="2:65" s="1" customFormat="1" ht="15.15" customHeight="1">
      <c r="B119" s="32"/>
      <c r="C119" s="27" t="s">
        <v>28</v>
      </c>
      <c r="F119" s="25" t="str">
        <f>IF(E18="","",E18)</f>
        <v>Vyplň údaj</v>
      </c>
      <c r="I119" s="27" t="s">
        <v>34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134</v>
      </c>
      <c r="D121" s="118" t="s">
        <v>62</v>
      </c>
      <c r="E121" s="118" t="s">
        <v>58</v>
      </c>
      <c r="F121" s="118" t="s">
        <v>59</v>
      </c>
      <c r="G121" s="118" t="s">
        <v>135</v>
      </c>
      <c r="H121" s="118" t="s">
        <v>136</v>
      </c>
      <c r="I121" s="118" t="s">
        <v>137</v>
      </c>
      <c r="J121" s="118" t="s">
        <v>123</v>
      </c>
      <c r="K121" s="119" t="s">
        <v>138</v>
      </c>
      <c r="L121" s="116"/>
      <c r="M121" s="59" t="s">
        <v>1</v>
      </c>
      <c r="N121" s="60" t="s">
        <v>41</v>
      </c>
      <c r="O121" s="60" t="s">
        <v>139</v>
      </c>
      <c r="P121" s="60" t="s">
        <v>140</v>
      </c>
      <c r="Q121" s="60" t="s">
        <v>141</v>
      </c>
      <c r="R121" s="60" t="s">
        <v>142</v>
      </c>
      <c r="S121" s="60" t="s">
        <v>143</v>
      </c>
      <c r="T121" s="61" t="s">
        <v>144</v>
      </c>
    </row>
    <row r="122" spans="2:65" s="1" customFormat="1" ht="22.8" customHeight="1">
      <c r="B122" s="32"/>
      <c r="C122" s="64" t="s">
        <v>145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101.1878741</v>
      </c>
      <c r="S122" s="53"/>
      <c r="T122" s="122">
        <f>T123</f>
        <v>0.78964000000000012</v>
      </c>
      <c r="AT122" s="17" t="s">
        <v>76</v>
      </c>
      <c r="AU122" s="17" t="s">
        <v>125</v>
      </c>
      <c r="BK122" s="123">
        <f>BK123</f>
        <v>0</v>
      </c>
    </row>
    <row r="123" spans="2:65" s="11" customFormat="1" ht="25.95" customHeight="1">
      <c r="B123" s="124"/>
      <c r="D123" s="125" t="s">
        <v>76</v>
      </c>
      <c r="E123" s="126" t="s">
        <v>256</v>
      </c>
      <c r="F123" s="126" t="s">
        <v>257</v>
      </c>
      <c r="I123" s="127"/>
      <c r="J123" s="128">
        <f>BK123</f>
        <v>0</v>
      </c>
      <c r="L123" s="124"/>
      <c r="M123" s="129"/>
      <c r="P123" s="130">
        <f>P124+P186+P205+P427+P442</f>
        <v>0</v>
      </c>
      <c r="R123" s="130">
        <f>R124+R186+R205+R427+R442</f>
        <v>101.1878741</v>
      </c>
      <c r="T123" s="131">
        <f>T124+T186+T205+T427+T442</f>
        <v>0.78964000000000012</v>
      </c>
      <c r="AR123" s="125" t="s">
        <v>85</v>
      </c>
      <c r="AT123" s="132" t="s">
        <v>76</v>
      </c>
      <c r="AU123" s="132" t="s">
        <v>77</v>
      </c>
      <c r="AY123" s="125" t="s">
        <v>149</v>
      </c>
      <c r="BK123" s="133">
        <f>BK124+BK186+BK205+BK427+BK442</f>
        <v>0</v>
      </c>
    </row>
    <row r="124" spans="2:65" s="11" customFormat="1" ht="22.8" customHeight="1">
      <c r="B124" s="124"/>
      <c r="D124" s="125" t="s">
        <v>76</v>
      </c>
      <c r="E124" s="134" t="s">
        <v>85</v>
      </c>
      <c r="F124" s="134" t="s">
        <v>258</v>
      </c>
      <c r="I124" s="127"/>
      <c r="J124" s="135">
        <f>BK124</f>
        <v>0</v>
      </c>
      <c r="L124" s="124"/>
      <c r="M124" s="129"/>
      <c r="P124" s="130">
        <f>SUM(P125:P185)</f>
        <v>0</v>
      </c>
      <c r="R124" s="130">
        <f>SUM(R125:R185)</f>
        <v>97.434225099999992</v>
      </c>
      <c r="T124" s="131">
        <f>SUM(T125:T185)</f>
        <v>0</v>
      </c>
      <c r="AR124" s="125" t="s">
        <v>85</v>
      </c>
      <c r="AT124" s="132" t="s">
        <v>76</v>
      </c>
      <c r="AU124" s="132" t="s">
        <v>85</v>
      </c>
      <c r="AY124" s="125" t="s">
        <v>149</v>
      </c>
      <c r="BK124" s="133">
        <f>SUM(BK125:BK185)</f>
        <v>0</v>
      </c>
    </row>
    <row r="125" spans="2:65" s="1" customFormat="1" ht="16.5" customHeight="1">
      <c r="B125" s="32"/>
      <c r="C125" s="136" t="s">
        <v>85</v>
      </c>
      <c r="D125" s="136" t="s">
        <v>155</v>
      </c>
      <c r="E125" s="137" t="s">
        <v>307</v>
      </c>
      <c r="F125" s="138" t="s">
        <v>308</v>
      </c>
      <c r="G125" s="139" t="s">
        <v>309</v>
      </c>
      <c r="H125" s="140">
        <v>160</v>
      </c>
      <c r="I125" s="141"/>
      <c r="J125" s="142">
        <f>ROUND(I125*H125,2)</f>
        <v>0</v>
      </c>
      <c r="K125" s="138" t="s">
        <v>159</v>
      </c>
      <c r="L125" s="32"/>
      <c r="M125" s="143" t="s">
        <v>1</v>
      </c>
      <c r="N125" s="144" t="s">
        <v>42</v>
      </c>
      <c r="P125" s="145">
        <f>O125*H125</f>
        <v>0</v>
      </c>
      <c r="Q125" s="145">
        <v>4.0000000000000003E-5</v>
      </c>
      <c r="R125" s="145">
        <f>Q125*H125</f>
        <v>6.4000000000000003E-3</v>
      </c>
      <c r="S125" s="145">
        <v>0</v>
      </c>
      <c r="T125" s="146">
        <f>S125*H125</f>
        <v>0</v>
      </c>
      <c r="AR125" s="147" t="s">
        <v>148</v>
      </c>
      <c r="AT125" s="147" t="s">
        <v>155</v>
      </c>
      <c r="AU125" s="147" t="s">
        <v>87</v>
      </c>
      <c r="AY125" s="17" t="s">
        <v>149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7" t="s">
        <v>85</v>
      </c>
      <c r="BK125" s="148">
        <f>ROUND(I125*H125,2)</f>
        <v>0</v>
      </c>
      <c r="BL125" s="17" t="s">
        <v>148</v>
      </c>
      <c r="BM125" s="147" t="s">
        <v>1241</v>
      </c>
    </row>
    <row r="126" spans="2:65" s="1" customFormat="1" ht="10.199999999999999">
      <c r="B126" s="32"/>
      <c r="D126" s="149" t="s">
        <v>162</v>
      </c>
      <c r="F126" s="150" t="s">
        <v>311</v>
      </c>
      <c r="I126" s="151"/>
      <c r="L126" s="32"/>
      <c r="M126" s="152"/>
      <c r="T126" s="56"/>
      <c r="AT126" s="17" t="s">
        <v>162</v>
      </c>
      <c r="AU126" s="17" t="s">
        <v>87</v>
      </c>
    </row>
    <row r="127" spans="2:65" s="12" customFormat="1" ht="10.199999999999999">
      <c r="B127" s="153"/>
      <c r="D127" s="149" t="s">
        <v>163</v>
      </c>
      <c r="E127" s="154" t="s">
        <v>1</v>
      </c>
      <c r="F127" s="155" t="s">
        <v>1242</v>
      </c>
      <c r="H127" s="154" t="s">
        <v>1</v>
      </c>
      <c r="I127" s="156"/>
      <c r="L127" s="153"/>
      <c r="M127" s="157"/>
      <c r="T127" s="158"/>
      <c r="AT127" s="154" t="s">
        <v>163</v>
      </c>
      <c r="AU127" s="154" t="s">
        <v>87</v>
      </c>
      <c r="AV127" s="12" t="s">
        <v>85</v>
      </c>
      <c r="AW127" s="12" t="s">
        <v>33</v>
      </c>
      <c r="AX127" s="12" t="s">
        <v>77</v>
      </c>
      <c r="AY127" s="154" t="s">
        <v>149</v>
      </c>
    </row>
    <row r="128" spans="2:65" s="13" customFormat="1" ht="10.199999999999999">
      <c r="B128" s="159"/>
      <c r="D128" s="149" t="s">
        <v>163</v>
      </c>
      <c r="E128" s="160" t="s">
        <v>1</v>
      </c>
      <c r="F128" s="161" t="s">
        <v>1243</v>
      </c>
      <c r="H128" s="162">
        <v>160</v>
      </c>
      <c r="I128" s="163"/>
      <c r="L128" s="159"/>
      <c r="M128" s="164"/>
      <c r="T128" s="165"/>
      <c r="AT128" s="160" t="s">
        <v>163</v>
      </c>
      <c r="AU128" s="160" t="s">
        <v>87</v>
      </c>
      <c r="AV128" s="13" t="s">
        <v>87</v>
      </c>
      <c r="AW128" s="13" t="s">
        <v>33</v>
      </c>
      <c r="AX128" s="13" t="s">
        <v>85</v>
      </c>
      <c r="AY128" s="160" t="s">
        <v>149</v>
      </c>
    </row>
    <row r="129" spans="2:65" s="1" customFormat="1" ht="21.75" customHeight="1">
      <c r="B129" s="32"/>
      <c r="C129" s="136" t="s">
        <v>87</v>
      </c>
      <c r="D129" s="136" t="s">
        <v>155</v>
      </c>
      <c r="E129" s="137" t="s">
        <v>1244</v>
      </c>
      <c r="F129" s="138" t="s">
        <v>1245</v>
      </c>
      <c r="G129" s="139" t="s">
        <v>327</v>
      </c>
      <c r="H129" s="140">
        <v>207.61</v>
      </c>
      <c r="I129" s="141"/>
      <c r="J129" s="142">
        <f>ROUND(I129*H129,2)</f>
        <v>0</v>
      </c>
      <c r="K129" s="138" t="s">
        <v>159</v>
      </c>
      <c r="L129" s="32"/>
      <c r="M129" s="143" t="s">
        <v>1</v>
      </c>
      <c r="N129" s="144" t="s">
        <v>42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148</v>
      </c>
      <c r="AT129" s="147" t="s">
        <v>155</v>
      </c>
      <c r="AU129" s="147" t="s">
        <v>87</v>
      </c>
      <c r="AY129" s="17" t="s">
        <v>149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85</v>
      </c>
      <c r="BK129" s="148">
        <f>ROUND(I129*H129,2)</f>
        <v>0</v>
      </c>
      <c r="BL129" s="17" t="s">
        <v>148</v>
      </c>
      <c r="BM129" s="147" t="s">
        <v>1246</v>
      </c>
    </row>
    <row r="130" spans="2:65" s="1" customFormat="1" ht="19.2">
      <c r="B130" s="32"/>
      <c r="D130" s="149" t="s">
        <v>162</v>
      </c>
      <c r="F130" s="150" t="s">
        <v>1247</v>
      </c>
      <c r="I130" s="151"/>
      <c r="L130" s="32"/>
      <c r="M130" s="152"/>
      <c r="T130" s="56"/>
      <c r="AT130" s="17" t="s">
        <v>162</v>
      </c>
      <c r="AU130" s="17" t="s">
        <v>87</v>
      </c>
    </row>
    <row r="131" spans="2:65" s="13" customFormat="1" ht="10.199999999999999">
      <c r="B131" s="159"/>
      <c r="D131" s="149" t="s">
        <v>163</v>
      </c>
      <c r="E131" s="160" t="s">
        <v>1</v>
      </c>
      <c r="F131" s="161" t="s">
        <v>1248</v>
      </c>
      <c r="H131" s="162">
        <v>203.53</v>
      </c>
      <c r="I131" s="163"/>
      <c r="L131" s="159"/>
      <c r="M131" s="164"/>
      <c r="T131" s="165"/>
      <c r="AT131" s="160" t="s">
        <v>163</v>
      </c>
      <c r="AU131" s="160" t="s">
        <v>87</v>
      </c>
      <c r="AV131" s="13" t="s">
        <v>87</v>
      </c>
      <c r="AW131" s="13" t="s">
        <v>33</v>
      </c>
      <c r="AX131" s="13" t="s">
        <v>77</v>
      </c>
      <c r="AY131" s="160" t="s">
        <v>149</v>
      </c>
    </row>
    <row r="132" spans="2:65" s="13" customFormat="1" ht="10.199999999999999">
      <c r="B132" s="159"/>
      <c r="D132" s="149" t="s">
        <v>163</v>
      </c>
      <c r="E132" s="160" t="s">
        <v>1</v>
      </c>
      <c r="F132" s="161" t="s">
        <v>1249</v>
      </c>
      <c r="H132" s="162">
        <v>4.08</v>
      </c>
      <c r="I132" s="163"/>
      <c r="L132" s="159"/>
      <c r="M132" s="164"/>
      <c r="T132" s="165"/>
      <c r="AT132" s="160" t="s">
        <v>163</v>
      </c>
      <c r="AU132" s="160" t="s">
        <v>87</v>
      </c>
      <c r="AV132" s="13" t="s">
        <v>87</v>
      </c>
      <c r="AW132" s="13" t="s">
        <v>33</v>
      </c>
      <c r="AX132" s="13" t="s">
        <v>77</v>
      </c>
      <c r="AY132" s="160" t="s">
        <v>149</v>
      </c>
    </row>
    <row r="133" spans="2:65" s="14" customFormat="1" ht="10.199999999999999">
      <c r="B133" s="169"/>
      <c r="D133" s="149" t="s">
        <v>163</v>
      </c>
      <c r="E133" s="170" t="s">
        <v>1</v>
      </c>
      <c r="F133" s="171" t="s">
        <v>271</v>
      </c>
      <c r="H133" s="172">
        <v>207.61</v>
      </c>
      <c r="I133" s="173"/>
      <c r="L133" s="169"/>
      <c r="M133" s="174"/>
      <c r="T133" s="175"/>
      <c r="AT133" s="170" t="s">
        <v>163</v>
      </c>
      <c r="AU133" s="170" t="s">
        <v>87</v>
      </c>
      <c r="AV133" s="14" t="s">
        <v>148</v>
      </c>
      <c r="AW133" s="14" t="s">
        <v>33</v>
      </c>
      <c r="AX133" s="14" t="s">
        <v>85</v>
      </c>
      <c r="AY133" s="170" t="s">
        <v>149</v>
      </c>
    </row>
    <row r="134" spans="2:65" s="12" customFormat="1" ht="10.199999999999999">
      <c r="B134" s="153"/>
      <c r="D134" s="149" t="s">
        <v>163</v>
      </c>
      <c r="E134" s="154" t="s">
        <v>1</v>
      </c>
      <c r="F134" s="155" t="s">
        <v>1250</v>
      </c>
      <c r="H134" s="154" t="s">
        <v>1</v>
      </c>
      <c r="I134" s="156"/>
      <c r="L134" s="153"/>
      <c r="M134" s="157"/>
      <c r="T134" s="158"/>
      <c r="AT134" s="154" t="s">
        <v>163</v>
      </c>
      <c r="AU134" s="154" t="s">
        <v>87</v>
      </c>
      <c r="AV134" s="12" t="s">
        <v>85</v>
      </c>
      <c r="AW134" s="12" t="s">
        <v>33</v>
      </c>
      <c r="AX134" s="12" t="s">
        <v>77</v>
      </c>
      <c r="AY134" s="154" t="s">
        <v>149</v>
      </c>
    </row>
    <row r="135" spans="2:65" s="12" customFormat="1" ht="10.199999999999999">
      <c r="B135" s="153"/>
      <c r="D135" s="149" t="s">
        <v>163</v>
      </c>
      <c r="E135" s="154" t="s">
        <v>1</v>
      </c>
      <c r="F135" s="155" t="s">
        <v>1251</v>
      </c>
      <c r="H135" s="154" t="s">
        <v>1</v>
      </c>
      <c r="I135" s="156"/>
      <c r="L135" s="153"/>
      <c r="M135" s="157"/>
      <c r="T135" s="158"/>
      <c r="AT135" s="154" t="s">
        <v>163</v>
      </c>
      <c r="AU135" s="154" t="s">
        <v>87</v>
      </c>
      <c r="AV135" s="12" t="s">
        <v>85</v>
      </c>
      <c r="AW135" s="12" t="s">
        <v>33</v>
      </c>
      <c r="AX135" s="12" t="s">
        <v>77</v>
      </c>
      <c r="AY135" s="154" t="s">
        <v>149</v>
      </c>
    </row>
    <row r="136" spans="2:65" s="1" customFormat="1" ht="16.5" customHeight="1">
      <c r="B136" s="32"/>
      <c r="C136" s="136" t="s">
        <v>171</v>
      </c>
      <c r="D136" s="136" t="s">
        <v>155</v>
      </c>
      <c r="E136" s="137" t="s">
        <v>1252</v>
      </c>
      <c r="F136" s="138" t="s">
        <v>1253</v>
      </c>
      <c r="G136" s="139" t="s">
        <v>327</v>
      </c>
      <c r="H136" s="140">
        <v>20.760999999999999</v>
      </c>
      <c r="I136" s="141"/>
      <c r="J136" s="142">
        <f>ROUND(I136*H136,2)</f>
        <v>0</v>
      </c>
      <c r="K136" s="138" t="s">
        <v>159</v>
      </c>
      <c r="L136" s="32"/>
      <c r="M136" s="143" t="s">
        <v>1</v>
      </c>
      <c r="N136" s="144" t="s">
        <v>42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148</v>
      </c>
      <c r="AT136" s="147" t="s">
        <v>155</v>
      </c>
      <c r="AU136" s="147" t="s">
        <v>87</v>
      </c>
      <c r="AY136" s="17" t="s">
        <v>149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85</v>
      </c>
      <c r="BK136" s="148">
        <f>ROUND(I136*H136,2)</f>
        <v>0</v>
      </c>
      <c r="BL136" s="17" t="s">
        <v>148</v>
      </c>
      <c r="BM136" s="147" t="s">
        <v>1254</v>
      </c>
    </row>
    <row r="137" spans="2:65" s="1" customFormat="1" ht="19.2">
      <c r="B137" s="32"/>
      <c r="D137" s="149" t="s">
        <v>162</v>
      </c>
      <c r="F137" s="150" t="s">
        <v>1255</v>
      </c>
      <c r="I137" s="151"/>
      <c r="L137" s="32"/>
      <c r="M137" s="152"/>
      <c r="T137" s="56"/>
      <c r="AT137" s="17" t="s">
        <v>162</v>
      </c>
      <c r="AU137" s="17" t="s">
        <v>87</v>
      </c>
    </row>
    <row r="138" spans="2:65" s="12" customFormat="1" ht="10.199999999999999">
      <c r="B138" s="153"/>
      <c r="D138" s="149" t="s">
        <v>163</v>
      </c>
      <c r="E138" s="154" t="s">
        <v>1</v>
      </c>
      <c r="F138" s="155" t="s">
        <v>1256</v>
      </c>
      <c r="H138" s="154" t="s">
        <v>1</v>
      </c>
      <c r="I138" s="156"/>
      <c r="L138" s="153"/>
      <c r="M138" s="157"/>
      <c r="T138" s="158"/>
      <c r="AT138" s="154" t="s">
        <v>163</v>
      </c>
      <c r="AU138" s="154" t="s">
        <v>87</v>
      </c>
      <c r="AV138" s="12" t="s">
        <v>85</v>
      </c>
      <c r="AW138" s="12" t="s">
        <v>33</v>
      </c>
      <c r="AX138" s="12" t="s">
        <v>77</v>
      </c>
      <c r="AY138" s="154" t="s">
        <v>149</v>
      </c>
    </row>
    <row r="139" spans="2:65" s="13" customFormat="1" ht="10.199999999999999">
      <c r="B139" s="159"/>
      <c r="D139" s="149" t="s">
        <v>163</v>
      </c>
      <c r="E139" s="160" t="s">
        <v>1</v>
      </c>
      <c r="F139" s="161" t="s">
        <v>1257</v>
      </c>
      <c r="H139" s="162">
        <v>20.760999999999999</v>
      </c>
      <c r="I139" s="163"/>
      <c r="L139" s="159"/>
      <c r="M139" s="164"/>
      <c r="T139" s="165"/>
      <c r="AT139" s="160" t="s">
        <v>163</v>
      </c>
      <c r="AU139" s="160" t="s">
        <v>87</v>
      </c>
      <c r="AV139" s="13" t="s">
        <v>87</v>
      </c>
      <c r="AW139" s="13" t="s">
        <v>33</v>
      </c>
      <c r="AX139" s="13" t="s">
        <v>85</v>
      </c>
      <c r="AY139" s="160" t="s">
        <v>149</v>
      </c>
    </row>
    <row r="140" spans="2:65" s="1" customFormat="1" ht="16.5" customHeight="1">
      <c r="B140" s="32"/>
      <c r="C140" s="136" t="s">
        <v>148</v>
      </c>
      <c r="D140" s="136" t="s">
        <v>155</v>
      </c>
      <c r="E140" s="137" t="s">
        <v>357</v>
      </c>
      <c r="F140" s="138" t="s">
        <v>358</v>
      </c>
      <c r="G140" s="139" t="s">
        <v>261</v>
      </c>
      <c r="H140" s="140">
        <v>536.89</v>
      </c>
      <c r="I140" s="141"/>
      <c r="J140" s="142">
        <f>ROUND(I140*H140,2)</f>
        <v>0</v>
      </c>
      <c r="K140" s="138" t="s">
        <v>159</v>
      </c>
      <c r="L140" s="32"/>
      <c r="M140" s="143" t="s">
        <v>1</v>
      </c>
      <c r="N140" s="144" t="s">
        <v>42</v>
      </c>
      <c r="P140" s="145">
        <f>O140*H140</f>
        <v>0</v>
      </c>
      <c r="Q140" s="145">
        <v>8.4000000000000003E-4</v>
      </c>
      <c r="R140" s="145">
        <f>Q140*H140</f>
        <v>0.45098759999999999</v>
      </c>
      <c r="S140" s="145">
        <v>0</v>
      </c>
      <c r="T140" s="146">
        <f>S140*H140</f>
        <v>0</v>
      </c>
      <c r="AR140" s="147" t="s">
        <v>148</v>
      </c>
      <c r="AT140" s="147" t="s">
        <v>155</v>
      </c>
      <c r="AU140" s="147" t="s">
        <v>87</v>
      </c>
      <c r="AY140" s="17" t="s">
        <v>149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85</v>
      </c>
      <c r="BK140" s="148">
        <f>ROUND(I140*H140,2)</f>
        <v>0</v>
      </c>
      <c r="BL140" s="17" t="s">
        <v>148</v>
      </c>
      <c r="BM140" s="147" t="s">
        <v>1258</v>
      </c>
    </row>
    <row r="141" spans="2:65" s="1" customFormat="1" ht="10.199999999999999">
      <c r="B141" s="32"/>
      <c r="D141" s="149" t="s">
        <v>162</v>
      </c>
      <c r="F141" s="150" t="s">
        <v>360</v>
      </c>
      <c r="I141" s="151"/>
      <c r="L141" s="32"/>
      <c r="M141" s="152"/>
      <c r="T141" s="56"/>
      <c r="AT141" s="17" t="s">
        <v>162</v>
      </c>
      <c r="AU141" s="17" t="s">
        <v>87</v>
      </c>
    </row>
    <row r="142" spans="2:65" s="13" customFormat="1" ht="10.199999999999999">
      <c r="B142" s="159"/>
      <c r="D142" s="149" t="s">
        <v>163</v>
      </c>
      <c r="E142" s="160" t="s">
        <v>1</v>
      </c>
      <c r="F142" s="161" t="s">
        <v>1259</v>
      </c>
      <c r="H142" s="162">
        <v>536.89</v>
      </c>
      <c r="I142" s="163"/>
      <c r="L142" s="159"/>
      <c r="M142" s="164"/>
      <c r="T142" s="165"/>
      <c r="AT142" s="160" t="s">
        <v>163</v>
      </c>
      <c r="AU142" s="160" t="s">
        <v>87</v>
      </c>
      <c r="AV142" s="13" t="s">
        <v>87</v>
      </c>
      <c r="AW142" s="13" t="s">
        <v>33</v>
      </c>
      <c r="AX142" s="13" t="s">
        <v>85</v>
      </c>
      <c r="AY142" s="160" t="s">
        <v>149</v>
      </c>
    </row>
    <row r="143" spans="2:65" s="1" customFormat="1" ht="16.5" customHeight="1">
      <c r="B143" s="32"/>
      <c r="C143" s="136" t="s">
        <v>152</v>
      </c>
      <c r="D143" s="136" t="s">
        <v>155</v>
      </c>
      <c r="E143" s="137" t="s">
        <v>1260</v>
      </c>
      <c r="F143" s="138" t="s">
        <v>1261</v>
      </c>
      <c r="G143" s="139" t="s">
        <v>261</v>
      </c>
      <c r="H143" s="140">
        <v>12.75</v>
      </c>
      <c r="I143" s="141"/>
      <c r="J143" s="142">
        <f>ROUND(I143*H143,2)</f>
        <v>0</v>
      </c>
      <c r="K143" s="138" t="s">
        <v>159</v>
      </c>
      <c r="L143" s="32"/>
      <c r="M143" s="143" t="s">
        <v>1</v>
      </c>
      <c r="N143" s="144" t="s">
        <v>42</v>
      </c>
      <c r="P143" s="145">
        <f>O143*H143</f>
        <v>0</v>
      </c>
      <c r="Q143" s="145">
        <v>8.4999999999999995E-4</v>
      </c>
      <c r="R143" s="145">
        <f>Q143*H143</f>
        <v>1.08375E-2</v>
      </c>
      <c r="S143" s="145">
        <v>0</v>
      </c>
      <c r="T143" s="146">
        <f>S143*H143</f>
        <v>0</v>
      </c>
      <c r="AR143" s="147" t="s">
        <v>148</v>
      </c>
      <c r="AT143" s="147" t="s">
        <v>155</v>
      </c>
      <c r="AU143" s="147" t="s">
        <v>87</v>
      </c>
      <c r="AY143" s="17" t="s">
        <v>149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85</v>
      </c>
      <c r="BK143" s="148">
        <f>ROUND(I143*H143,2)</f>
        <v>0</v>
      </c>
      <c r="BL143" s="17" t="s">
        <v>148</v>
      </c>
      <c r="BM143" s="147" t="s">
        <v>1262</v>
      </c>
    </row>
    <row r="144" spans="2:65" s="1" customFormat="1" ht="10.199999999999999">
      <c r="B144" s="32"/>
      <c r="D144" s="149" t="s">
        <v>162</v>
      </c>
      <c r="F144" s="150" t="s">
        <v>1263</v>
      </c>
      <c r="I144" s="151"/>
      <c r="L144" s="32"/>
      <c r="M144" s="152"/>
      <c r="T144" s="56"/>
      <c r="AT144" s="17" t="s">
        <v>162</v>
      </c>
      <c r="AU144" s="17" t="s">
        <v>87</v>
      </c>
    </row>
    <row r="145" spans="2:65" s="13" customFormat="1" ht="10.199999999999999">
      <c r="B145" s="159"/>
      <c r="D145" s="149" t="s">
        <v>163</v>
      </c>
      <c r="E145" s="160" t="s">
        <v>1</v>
      </c>
      <c r="F145" s="161" t="s">
        <v>1264</v>
      </c>
      <c r="H145" s="162">
        <v>12.75</v>
      </c>
      <c r="I145" s="163"/>
      <c r="L145" s="159"/>
      <c r="M145" s="164"/>
      <c r="T145" s="165"/>
      <c r="AT145" s="160" t="s">
        <v>163</v>
      </c>
      <c r="AU145" s="160" t="s">
        <v>87</v>
      </c>
      <c r="AV145" s="13" t="s">
        <v>87</v>
      </c>
      <c r="AW145" s="13" t="s">
        <v>33</v>
      </c>
      <c r="AX145" s="13" t="s">
        <v>85</v>
      </c>
      <c r="AY145" s="160" t="s">
        <v>149</v>
      </c>
    </row>
    <row r="146" spans="2:65" s="1" customFormat="1" ht="16.5" customHeight="1">
      <c r="B146" s="32"/>
      <c r="C146" s="136" t="s">
        <v>189</v>
      </c>
      <c r="D146" s="136" t="s">
        <v>155</v>
      </c>
      <c r="E146" s="137" t="s">
        <v>363</v>
      </c>
      <c r="F146" s="138" t="s">
        <v>364</v>
      </c>
      <c r="G146" s="139" t="s">
        <v>261</v>
      </c>
      <c r="H146" s="140">
        <v>536.89</v>
      </c>
      <c r="I146" s="141"/>
      <c r="J146" s="142">
        <f>ROUND(I146*H146,2)</f>
        <v>0</v>
      </c>
      <c r="K146" s="138" t="s">
        <v>159</v>
      </c>
      <c r="L146" s="32"/>
      <c r="M146" s="143" t="s">
        <v>1</v>
      </c>
      <c r="N146" s="144" t="s">
        <v>42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148</v>
      </c>
      <c r="AT146" s="147" t="s">
        <v>155</v>
      </c>
      <c r="AU146" s="147" t="s">
        <v>87</v>
      </c>
      <c r="AY146" s="17" t="s">
        <v>149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85</v>
      </c>
      <c r="BK146" s="148">
        <f>ROUND(I146*H146,2)</f>
        <v>0</v>
      </c>
      <c r="BL146" s="17" t="s">
        <v>148</v>
      </c>
      <c r="BM146" s="147" t="s">
        <v>1265</v>
      </c>
    </row>
    <row r="147" spans="2:65" s="1" customFormat="1" ht="19.2">
      <c r="B147" s="32"/>
      <c r="D147" s="149" t="s">
        <v>162</v>
      </c>
      <c r="F147" s="150" t="s">
        <v>366</v>
      </c>
      <c r="I147" s="151"/>
      <c r="L147" s="32"/>
      <c r="M147" s="152"/>
      <c r="T147" s="56"/>
      <c r="AT147" s="17" t="s">
        <v>162</v>
      </c>
      <c r="AU147" s="17" t="s">
        <v>87</v>
      </c>
    </row>
    <row r="148" spans="2:65" s="13" customFormat="1" ht="10.199999999999999">
      <c r="B148" s="159"/>
      <c r="D148" s="149" t="s">
        <v>163</v>
      </c>
      <c r="E148" s="160" t="s">
        <v>1</v>
      </c>
      <c r="F148" s="161" t="s">
        <v>1266</v>
      </c>
      <c r="H148" s="162">
        <v>536.89</v>
      </c>
      <c r="I148" s="163"/>
      <c r="L148" s="159"/>
      <c r="M148" s="164"/>
      <c r="T148" s="165"/>
      <c r="AT148" s="160" t="s">
        <v>163</v>
      </c>
      <c r="AU148" s="160" t="s">
        <v>87</v>
      </c>
      <c r="AV148" s="13" t="s">
        <v>87</v>
      </c>
      <c r="AW148" s="13" t="s">
        <v>33</v>
      </c>
      <c r="AX148" s="13" t="s">
        <v>85</v>
      </c>
      <c r="AY148" s="160" t="s">
        <v>149</v>
      </c>
    </row>
    <row r="149" spans="2:65" s="1" customFormat="1" ht="16.5" customHeight="1">
      <c r="B149" s="32"/>
      <c r="C149" s="136" t="s">
        <v>195</v>
      </c>
      <c r="D149" s="136" t="s">
        <v>155</v>
      </c>
      <c r="E149" s="137" t="s">
        <v>1267</v>
      </c>
      <c r="F149" s="138" t="s">
        <v>1268</v>
      </c>
      <c r="G149" s="139" t="s">
        <v>261</v>
      </c>
      <c r="H149" s="140">
        <v>12.75</v>
      </c>
      <c r="I149" s="141"/>
      <c r="J149" s="142">
        <f>ROUND(I149*H149,2)</f>
        <v>0</v>
      </c>
      <c r="K149" s="138" t="s">
        <v>159</v>
      </c>
      <c r="L149" s="32"/>
      <c r="M149" s="143" t="s">
        <v>1</v>
      </c>
      <c r="N149" s="144" t="s">
        <v>42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148</v>
      </c>
      <c r="AT149" s="147" t="s">
        <v>155</v>
      </c>
      <c r="AU149" s="147" t="s">
        <v>87</v>
      </c>
      <c r="AY149" s="17" t="s">
        <v>149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85</v>
      </c>
      <c r="BK149" s="148">
        <f>ROUND(I149*H149,2)</f>
        <v>0</v>
      </c>
      <c r="BL149" s="17" t="s">
        <v>148</v>
      </c>
      <c r="BM149" s="147" t="s">
        <v>1269</v>
      </c>
    </row>
    <row r="150" spans="2:65" s="1" customFormat="1" ht="19.2">
      <c r="B150" s="32"/>
      <c r="D150" s="149" t="s">
        <v>162</v>
      </c>
      <c r="F150" s="150" t="s">
        <v>1270</v>
      </c>
      <c r="I150" s="151"/>
      <c r="L150" s="32"/>
      <c r="M150" s="152"/>
      <c r="T150" s="56"/>
      <c r="AT150" s="17" t="s">
        <v>162</v>
      </c>
      <c r="AU150" s="17" t="s">
        <v>87</v>
      </c>
    </row>
    <row r="151" spans="2:65" s="13" customFormat="1" ht="10.199999999999999">
      <c r="B151" s="159"/>
      <c r="D151" s="149" t="s">
        <v>163</v>
      </c>
      <c r="E151" s="160" t="s">
        <v>1</v>
      </c>
      <c r="F151" s="161" t="s">
        <v>1271</v>
      </c>
      <c r="H151" s="162">
        <v>12.75</v>
      </c>
      <c r="I151" s="163"/>
      <c r="L151" s="159"/>
      <c r="M151" s="164"/>
      <c r="T151" s="165"/>
      <c r="AT151" s="160" t="s">
        <v>163</v>
      </c>
      <c r="AU151" s="160" t="s">
        <v>87</v>
      </c>
      <c r="AV151" s="13" t="s">
        <v>87</v>
      </c>
      <c r="AW151" s="13" t="s">
        <v>33</v>
      </c>
      <c r="AX151" s="13" t="s">
        <v>85</v>
      </c>
      <c r="AY151" s="160" t="s">
        <v>149</v>
      </c>
    </row>
    <row r="152" spans="2:65" s="1" customFormat="1" ht="21.75" customHeight="1">
      <c r="B152" s="32"/>
      <c r="C152" s="136" t="s">
        <v>200</v>
      </c>
      <c r="D152" s="136" t="s">
        <v>155</v>
      </c>
      <c r="E152" s="137" t="s">
        <v>376</v>
      </c>
      <c r="F152" s="138" t="s">
        <v>377</v>
      </c>
      <c r="G152" s="139" t="s">
        <v>327</v>
      </c>
      <c r="H152" s="140">
        <v>80.33</v>
      </c>
      <c r="I152" s="141"/>
      <c r="J152" s="142">
        <f>ROUND(I152*H152,2)</f>
        <v>0</v>
      </c>
      <c r="K152" s="138" t="s">
        <v>159</v>
      </c>
      <c r="L152" s="32"/>
      <c r="M152" s="143" t="s">
        <v>1</v>
      </c>
      <c r="N152" s="144" t="s">
        <v>42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148</v>
      </c>
      <c r="AT152" s="147" t="s">
        <v>155</v>
      </c>
      <c r="AU152" s="147" t="s">
        <v>87</v>
      </c>
      <c r="AY152" s="17" t="s">
        <v>149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85</v>
      </c>
      <c r="BK152" s="148">
        <f>ROUND(I152*H152,2)</f>
        <v>0</v>
      </c>
      <c r="BL152" s="17" t="s">
        <v>148</v>
      </c>
      <c r="BM152" s="147" t="s">
        <v>1272</v>
      </c>
    </row>
    <row r="153" spans="2:65" s="1" customFormat="1" ht="19.2">
      <c r="B153" s="32"/>
      <c r="D153" s="149" t="s">
        <v>162</v>
      </c>
      <c r="F153" s="150" t="s">
        <v>379</v>
      </c>
      <c r="I153" s="151"/>
      <c r="L153" s="32"/>
      <c r="M153" s="152"/>
      <c r="T153" s="56"/>
      <c r="AT153" s="17" t="s">
        <v>162</v>
      </c>
      <c r="AU153" s="17" t="s">
        <v>87</v>
      </c>
    </row>
    <row r="154" spans="2:65" s="12" customFormat="1" ht="10.199999999999999">
      <c r="B154" s="153"/>
      <c r="D154" s="149" t="s">
        <v>163</v>
      </c>
      <c r="E154" s="154" t="s">
        <v>1</v>
      </c>
      <c r="F154" s="155" t="s">
        <v>380</v>
      </c>
      <c r="H154" s="154" t="s">
        <v>1</v>
      </c>
      <c r="I154" s="156"/>
      <c r="L154" s="153"/>
      <c r="M154" s="157"/>
      <c r="T154" s="158"/>
      <c r="AT154" s="154" t="s">
        <v>163</v>
      </c>
      <c r="AU154" s="154" t="s">
        <v>87</v>
      </c>
      <c r="AV154" s="12" t="s">
        <v>85</v>
      </c>
      <c r="AW154" s="12" t="s">
        <v>33</v>
      </c>
      <c r="AX154" s="12" t="s">
        <v>77</v>
      </c>
      <c r="AY154" s="154" t="s">
        <v>149</v>
      </c>
    </row>
    <row r="155" spans="2:65" s="12" customFormat="1" ht="10.199999999999999">
      <c r="B155" s="153"/>
      <c r="D155" s="149" t="s">
        <v>163</v>
      </c>
      <c r="E155" s="154" t="s">
        <v>1</v>
      </c>
      <c r="F155" s="155" t="s">
        <v>381</v>
      </c>
      <c r="H155" s="154" t="s">
        <v>1</v>
      </c>
      <c r="I155" s="156"/>
      <c r="L155" s="153"/>
      <c r="M155" s="157"/>
      <c r="T155" s="158"/>
      <c r="AT155" s="154" t="s">
        <v>163</v>
      </c>
      <c r="AU155" s="154" t="s">
        <v>87</v>
      </c>
      <c r="AV155" s="12" t="s">
        <v>85</v>
      </c>
      <c r="AW155" s="12" t="s">
        <v>33</v>
      </c>
      <c r="AX155" s="12" t="s">
        <v>77</v>
      </c>
      <c r="AY155" s="154" t="s">
        <v>149</v>
      </c>
    </row>
    <row r="156" spans="2:65" s="13" customFormat="1" ht="10.199999999999999">
      <c r="B156" s="159"/>
      <c r="D156" s="149" t="s">
        <v>163</v>
      </c>
      <c r="E156" s="160" t="s">
        <v>1</v>
      </c>
      <c r="F156" s="161" t="s">
        <v>1273</v>
      </c>
      <c r="H156" s="162">
        <v>207.61</v>
      </c>
      <c r="I156" s="163"/>
      <c r="L156" s="159"/>
      <c r="M156" s="164"/>
      <c r="T156" s="165"/>
      <c r="AT156" s="160" t="s">
        <v>163</v>
      </c>
      <c r="AU156" s="160" t="s">
        <v>87</v>
      </c>
      <c r="AV156" s="13" t="s">
        <v>87</v>
      </c>
      <c r="AW156" s="13" t="s">
        <v>33</v>
      </c>
      <c r="AX156" s="13" t="s">
        <v>77</v>
      </c>
      <c r="AY156" s="160" t="s">
        <v>149</v>
      </c>
    </row>
    <row r="157" spans="2:65" s="13" customFormat="1" ht="10.199999999999999">
      <c r="B157" s="159"/>
      <c r="D157" s="149" t="s">
        <v>163</v>
      </c>
      <c r="E157" s="160" t="s">
        <v>1</v>
      </c>
      <c r="F157" s="161" t="s">
        <v>1274</v>
      </c>
      <c r="H157" s="162">
        <v>-127.28</v>
      </c>
      <c r="I157" s="163"/>
      <c r="L157" s="159"/>
      <c r="M157" s="164"/>
      <c r="T157" s="165"/>
      <c r="AT157" s="160" t="s">
        <v>163</v>
      </c>
      <c r="AU157" s="160" t="s">
        <v>87</v>
      </c>
      <c r="AV157" s="13" t="s">
        <v>87</v>
      </c>
      <c r="AW157" s="13" t="s">
        <v>33</v>
      </c>
      <c r="AX157" s="13" t="s">
        <v>77</v>
      </c>
      <c r="AY157" s="160" t="s">
        <v>149</v>
      </c>
    </row>
    <row r="158" spans="2:65" s="14" customFormat="1" ht="10.199999999999999">
      <c r="B158" s="169"/>
      <c r="D158" s="149" t="s">
        <v>163</v>
      </c>
      <c r="E158" s="170" t="s">
        <v>1</v>
      </c>
      <c r="F158" s="171" t="s">
        <v>271</v>
      </c>
      <c r="H158" s="172">
        <v>80.33</v>
      </c>
      <c r="I158" s="173"/>
      <c r="L158" s="169"/>
      <c r="M158" s="174"/>
      <c r="T158" s="175"/>
      <c r="AT158" s="170" t="s">
        <v>163</v>
      </c>
      <c r="AU158" s="170" t="s">
        <v>87</v>
      </c>
      <c r="AV158" s="14" t="s">
        <v>148</v>
      </c>
      <c r="AW158" s="14" t="s">
        <v>33</v>
      </c>
      <c r="AX158" s="14" t="s">
        <v>85</v>
      </c>
      <c r="AY158" s="170" t="s">
        <v>149</v>
      </c>
    </row>
    <row r="159" spans="2:65" s="1" customFormat="1" ht="24.15" customHeight="1">
      <c r="B159" s="32"/>
      <c r="C159" s="136" t="s">
        <v>209</v>
      </c>
      <c r="D159" s="136" t="s">
        <v>155</v>
      </c>
      <c r="E159" s="137" t="s">
        <v>387</v>
      </c>
      <c r="F159" s="138" t="s">
        <v>388</v>
      </c>
      <c r="G159" s="139" t="s">
        <v>327</v>
      </c>
      <c r="H159" s="140">
        <v>883.63</v>
      </c>
      <c r="I159" s="141"/>
      <c r="J159" s="142">
        <f>ROUND(I159*H159,2)</f>
        <v>0</v>
      </c>
      <c r="K159" s="138" t="s">
        <v>159</v>
      </c>
      <c r="L159" s="32"/>
      <c r="M159" s="143" t="s">
        <v>1</v>
      </c>
      <c r="N159" s="144" t="s">
        <v>42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148</v>
      </c>
      <c r="AT159" s="147" t="s">
        <v>155</v>
      </c>
      <c r="AU159" s="147" t="s">
        <v>87</v>
      </c>
      <c r="AY159" s="17" t="s">
        <v>149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148</v>
      </c>
      <c r="BM159" s="147" t="s">
        <v>1275</v>
      </c>
    </row>
    <row r="160" spans="2:65" s="1" customFormat="1" ht="28.8">
      <c r="B160" s="32"/>
      <c r="D160" s="149" t="s">
        <v>162</v>
      </c>
      <c r="F160" s="150" t="s">
        <v>1276</v>
      </c>
      <c r="I160" s="151"/>
      <c r="L160" s="32"/>
      <c r="M160" s="152"/>
      <c r="T160" s="56"/>
      <c r="AT160" s="17" t="s">
        <v>162</v>
      </c>
      <c r="AU160" s="17" t="s">
        <v>87</v>
      </c>
    </row>
    <row r="161" spans="2:65" s="12" customFormat="1" ht="10.199999999999999">
      <c r="B161" s="153"/>
      <c r="D161" s="149" t="s">
        <v>163</v>
      </c>
      <c r="E161" s="154" t="s">
        <v>1</v>
      </c>
      <c r="F161" s="155" t="s">
        <v>381</v>
      </c>
      <c r="H161" s="154" t="s">
        <v>1</v>
      </c>
      <c r="I161" s="156"/>
      <c r="L161" s="153"/>
      <c r="M161" s="157"/>
      <c r="T161" s="158"/>
      <c r="AT161" s="154" t="s">
        <v>163</v>
      </c>
      <c r="AU161" s="154" t="s">
        <v>87</v>
      </c>
      <c r="AV161" s="12" t="s">
        <v>85</v>
      </c>
      <c r="AW161" s="12" t="s">
        <v>33</v>
      </c>
      <c r="AX161" s="12" t="s">
        <v>77</v>
      </c>
      <c r="AY161" s="154" t="s">
        <v>149</v>
      </c>
    </row>
    <row r="162" spans="2:65" s="13" customFormat="1" ht="10.199999999999999">
      <c r="B162" s="159"/>
      <c r="D162" s="149" t="s">
        <v>163</v>
      </c>
      <c r="E162" s="160" t="s">
        <v>1</v>
      </c>
      <c r="F162" s="161" t="s">
        <v>1277</v>
      </c>
      <c r="H162" s="162">
        <v>883.63</v>
      </c>
      <c r="I162" s="163"/>
      <c r="L162" s="159"/>
      <c r="M162" s="164"/>
      <c r="T162" s="165"/>
      <c r="AT162" s="160" t="s">
        <v>163</v>
      </c>
      <c r="AU162" s="160" t="s">
        <v>87</v>
      </c>
      <c r="AV162" s="13" t="s">
        <v>87</v>
      </c>
      <c r="AW162" s="13" t="s">
        <v>33</v>
      </c>
      <c r="AX162" s="13" t="s">
        <v>85</v>
      </c>
      <c r="AY162" s="160" t="s">
        <v>149</v>
      </c>
    </row>
    <row r="163" spans="2:65" s="1" customFormat="1" ht="16.5" customHeight="1">
      <c r="B163" s="32"/>
      <c r="C163" s="136" t="s">
        <v>216</v>
      </c>
      <c r="D163" s="136" t="s">
        <v>155</v>
      </c>
      <c r="E163" s="137" t="s">
        <v>393</v>
      </c>
      <c r="F163" s="138" t="s">
        <v>394</v>
      </c>
      <c r="G163" s="139" t="s">
        <v>395</v>
      </c>
      <c r="H163" s="140">
        <v>144.59399999999999</v>
      </c>
      <c r="I163" s="141"/>
      <c r="J163" s="142">
        <f>ROUND(I163*H163,2)</f>
        <v>0</v>
      </c>
      <c r="K163" s="138" t="s">
        <v>159</v>
      </c>
      <c r="L163" s="32"/>
      <c r="M163" s="143" t="s">
        <v>1</v>
      </c>
      <c r="N163" s="144" t="s">
        <v>42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148</v>
      </c>
      <c r="AT163" s="147" t="s">
        <v>155</v>
      </c>
      <c r="AU163" s="147" t="s">
        <v>87</v>
      </c>
      <c r="AY163" s="17" t="s">
        <v>149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85</v>
      </c>
      <c r="BK163" s="148">
        <f>ROUND(I163*H163,2)</f>
        <v>0</v>
      </c>
      <c r="BL163" s="17" t="s">
        <v>148</v>
      </c>
      <c r="BM163" s="147" t="s">
        <v>1278</v>
      </c>
    </row>
    <row r="164" spans="2:65" s="1" customFormat="1" ht="19.2">
      <c r="B164" s="32"/>
      <c r="D164" s="149" t="s">
        <v>162</v>
      </c>
      <c r="F164" s="150" t="s">
        <v>397</v>
      </c>
      <c r="I164" s="151"/>
      <c r="L164" s="32"/>
      <c r="M164" s="152"/>
      <c r="T164" s="56"/>
      <c r="AT164" s="17" t="s">
        <v>162</v>
      </c>
      <c r="AU164" s="17" t="s">
        <v>87</v>
      </c>
    </row>
    <row r="165" spans="2:65" s="13" customFormat="1" ht="10.199999999999999">
      <c r="B165" s="159"/>
      <c r="D165" s="149" t="s">
        <v>163</v>
      </c>
      <c r="E165" s="160" t="s">
        <v>1</v>
      </c>
      <c r="F165" s="161" t="s">
        <v>1279</v>
      </c>
      <c r="H165" s="162">
        <v>144.59399999999999</v>
      </c>
      <c r="I165" s="163"/>
      <c r="L165" s="159"/>
      <c r="M165" s="164"/>
      <c r="T165" s="165"/>
      <c r="AT165" s="160" t="s">
        <v>163</v>
      </c>
      <c r="AU165" s="160" t="s">
        <v>87</v>
      </c>
      <c r="AV165" s="13" t="s">
        <v>87</v>
      </c>
      <c r="AW165" s="13" t="s">
        <v>33</v>
      </c>
      <c r="AX165" s="13" t="s">
        <v>85</v>
      </c>
      <c r="AY165" s="160" t="s">
        <v>149</v>
      </c>
    </row>
    <row r="166" spans="2:65" s="1" customFormat="1" ht="16.5" customHeight="1">
      <c r="B166" s="32"/>
      <c r="C166" s="136" t="s">
        <v>222</v>
      </c>
      <c r="D166" s="136" t="s">
        <v>155</v>
      </c>
      <c r="E166" s="137" t="s">
        <v>422</v>
      </c>
      <c r="F166" s="138" t="s">
        <v>423</v>
      </c>
      <c r="G166" s="139" t="s">
        <v>327</v>
      </c>
      <c r="H166" s="140">
        <v>127.28</v>
      </c>
      <c r="I166" s="141"/>
      <c r="J166" s="142">
        <f>ROUND(I166*H166,2)</f>
        <v>0</v>
      </c>
      <c r="K166" s="138" t="s">
        <v>159</v>
      </c>
      <c r="L166" s="32"/>
      <c r="M166" s="143" t="s">
        <v>1</v>
      </c>
      <c r="N166" s="144" t="s">
        <v>42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148</v>
      </c>
      <c r="AT166" s="147" t="s">
        <v>155</v>
      </c>
      <c r="AU166" s="147" t="s">
        <v>87</v>
      </c>
      <c r="AY166" s="17" t="s">
        <v>149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85</v>
      </c>
      <c r="BK166" s="148">
        <f>ROUND(I166*H166,2)</f>
        <v>0</v>
      </c>
      <c r="BL166" s="17" t="s">
        <v>148</v>
      </c>
      <c r="BM166" s="147" t="s">
        <v>1280</v>
      </c>
    </row>
    <row r="167" spans="2:65" s="1" customFormat="1" ht="19.2">
      <c r="B167" s="32"/>
      <c r="D167" s="149" t="s">
        <v>162</v>
      </c>
      <c r="F167" s="150" t="s">
        <v>425</v>
      </c>
      <c r="I167" s="151"/>
      <c r="L167" s="32"/>
      <c r="M167" s="152"/>
      <c r="T167" s="56"/>
      <c r="AT167" s="17" t="s">
        <v>162</v>
      </c>
      <c r="AU167" s="17" t="s">
        <v>87</v>
      </c>
    </row>
    <row r="168" spans="2:65" s="12" customFormat="1" ht="10.199999999999999">
      <c r="B168" s="153"/>
      <c r="D168" s="149" t="s">
        <v>163</v>
      </c>
      <c r="E168" s="154" t="s">
        <v>1</v>
      </c>
      <c r="F168" s="155" t="s">
        <v>1281</v>
      </c>
      <c r="H168" s="154" t="s">
        <v>1</v>
      </c>
      <c r="I168" s="156"/>
      <c r="L168" s="153"/>
      <c r="M168" s="157"/>
      <c r="T168" s="158"/>
      <c r="AT168" s="154" t="s">
        <v>163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149</v>
      </c>
    </row>
    <row r="169" spans="2:65" s="13" customFormat="1" ht="10.199999999999999">
      <c r="B169" s="159"/>
      <c r="D169" s="149" t="s">
        <v>163</v>
      </c>
      <c r="E169" s="160" t="s">
        <v>1</v>
      </c>
      <c r="F169" s="161" t="s">
        <v>1282</v>
      </c>
      <c r="H169" s="162">
        <v>207.61</v>
      </c>
      <c r="I169" s="163"/>
      <c r="L169" s="159"/>
      <c r="M169" s="164"/>
      <c r="T169" s="165"/>
      <c r="AT169" s="160" t="s">
        <v>163</v>
      </c>
      <c r="AU169" s="160" t="s">
        <v>87</v>
      </c>
      <c r="AV169" s="13" t="s">
        <v>87</v>
      </c>
      <c r="AW169" s="13" t="s">
        <v>33</v>
      </c>
      <c r="AX169" s="13" t="s">
        <v>77</v>
      </c>
      <c r="AY169" s="160" t="s">
        <v>149</v>
      </c>
    </row>
    <row r="170" spans="2:65" s="13" customFormat="1" ht="10.199999999999999">
      <c r="B170" s="159"/>
      <c r="D170" s="149" t="s">
        <v>163</v>
      </c>
      <c r="E170" s="160" t="s">
        <v>1</v>
      </c>
      <c r="F170" s="161" t="s">
        <v>1283</v>
      </c>
      <c r="H170" s="162">
        <v>-49.902000000000001</v>
      </c>
      <c r="I170" s="163"/>
      <c r="L170" s="159"/>
      <c r="M170" s="164"/>
      <c r="T170" s="165"/>
      <c r="AT170" s="160" t="s">
        <v>163</v>
      </c>
      <c r="AU170" s="160" t="s">
        <v>87</v>
      </c>
      <c r="AV170" s="13" t="s">
        <v>87</v>
      </c>
      <c r="AW170" s="13" t="s">
        <v>33</v>
      </c>
      <c r="AX170" s="13" t="s">
        <v>77</v>
      </c>
      <c r="AY170" s="160" t="s">
        <v>149</v>
      </c>
    </row>
    <row r="171" spans="2:65" s="13" customFormat="1" ht="10.199999999999999">
      <c r="B171" s="159"/>
      <c r="D171" s="149" t="s">
        <v>163</v>
      </c>
      <c r="E171" s="160" t="s">
        <v>1</v>
      </c>
      <c r="F171" s="161" t="s">
        <v>1284</v>
      </c>
      <c r="H171" s="162">
        <v>-12.170999999999999</v>
      </c>
      <c r="I171" s="163"/>
      <c r="L171" s="159"/>
      <c r="M171" s="164"/>
      <c r="T171" s="165"/>
      <c r="AT171" s="160" t="s">
        <v>163</v>
      </c>
      <c r="AU171" s="160" t="s">
        <v>87</v>
      </c>
      <c r="AV171" s="13" t="s">
        <v>87</v>
      </c>
      <c r="AW171" s="13" t="s">
        <v>33</v>
      </c>
      <c r="AX171" s="13" t="s">
        <v>77</v>
      </c>
      <c r="AY171" s="160" t="s">
        <v>149</v>
      </c>
    </row>
    <row r="172" spans="2:65" s="13" customFormat="1" ht="10.199999999999999">
      <c r="B172" s="159"/>
      <c r="D172" s="149" t="s">
        <v>163</v>
      </c>
      <c r="E172" s="160" t="s">
        <v>1</v>
      </c>
      <c r="F172" s="161" t="s">
        <v>1285</v>
      </c>
      <c r="H172" s="162">
        <v>-18.257000000000001</v>
      </c>
      <c r="I172" s="163"/>
      <c r="L172" s="159"/>
      <c r="M172" s="164"/>
      <c r="T172" s="165"/>
      <c r="AT172" s="160" t="s">
        <v>163</v>
      </c>
      <c r="AU172" s="160" t="s">
        <v>87</v>
      </c>
      <c r="AV172" s="13" t="s">
        <v>87</v>
      </c>
      <c r="AW172" s="13" t="s">
        <v>33</v>
      </c>
      <c r="AX172" s="13" t="s">
        <v>77</v>
      </c>
      <c r="AY172" s="160" t="s">
        <v>149</v>
      </c>
    </row>
    <row r="173" spans="2:65" s="12" customFormat="1" ht="10.199999999999999">
      <c r="B173" s="153"/>
      <c r="D173" s="149" t="s">
        <v>163</v>
      </c>
      <c r="E173" s="154" t="s">
        <v>1</v>
      </c>
      <c r="F173" s="155" t="s">
        <v>1286</v>
      </c>
      <c r="H173" s="154" t="s">
        <v>1</v>
      </c>
      <c r="I173" s="156"/>
      <c r="L173" s="153"/>
      <c r="M173" s="157"/>
      <c r="T173" s="158"/>
      <c r="AT173" s="154" t="s">
        <v>163</v>
      </c>
      <c r="AU173" s="154" t="s">
        <v>87</v>
      </c>
      <c r="AV173" s="12" t="s">
        <v>85</v>
      </c>
      <c r="AW173" s="12" t="s">
        <v>33</v>
      </c>
      <c r="AX173" s="12" t="s">
        <v>77</v>
      </c>
      <c r="AY173" s="154" t="s">
        <v>149</v>
      </c>
    </row>
    <row r="174" spans="2:65" s="14" customFormat="1" ht="10.199999999999999">
      <c r="B174" s="169"/>
      <c r="D174" s="149" t="s">
        <v>163</v>
      </c>
      <c r="E174" s="170" t="s">
        <v>1</v>
      </c>
      <c r="F174" s="171" t="s">
        <v>271</v>
      </c>
      <c r="H174" s="172">
        <v>127.28</v>
      </c>
      <c r="I174" s="173"/>
      <c r="L174" s="169"/>
      <c r="M174" s="174"/>
      <c r="T174" s="175"/>
      <c r="AT174" s="170" t="s">
        <v>163</v>
      </c>
      <c r="AU174" s="170" t="s">
        <v>87</v>
      </c>
      <c r="AV174" s="14" t="s">
        <v>148</v>
      </c>
      <c r="AW174" s="14" t="s">
        <v>33</v>
      </c>
      <c r="AX174" s="14" t="s">
        <v>85</v>
      </c>
      <c r="AY174" s="170" t="s">
        <v>149</v>
      </c>
    </row>
    <row r="175" spans="2:65" s="1" customFormat="1" ht="16.5" customHeight="1">
      <c r="B175" s="32"/>
      <c r="C175" s="136" t="s">
        <v>228</v>
      </c>
      <c r="D175" s="136" t="s">
        <v>155</v>
      </c>
      <c r="E175" s="137" t="s">
        <v>1287</v>
      </c>
      <c r="F175" s="138" t="s">
        <v>1288</v>
      </c>
      <c r="G175" s="139" t="s">
        <v>327</v>
      </c>
      <c r="H175" s="140">
        <v>48.482999999999997</v>
      </c>
      <c r="I175" s="141"/>
      <c r="J175" s="142">
        <f>ROUND(I175*H175,2)</f>
        <v>0</v>
      </c>
      <c r="K175" s="138" t="s">
        <v>159</v>
      </c>
      <c r="L175" s="32"/>
      <c r="M175" s="143" t="s">
        <v>1</v>
      </c>
      <c r="N175" s="144" t="s">
        <v>42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148</v>
      </c>
      <c r="AT175" s="147" t="s">
        <v>155</v>
      </c>
      <c r="AU175" s="147" t="s">
        <v>87</v>
      </c>
      <c r="AY175" s="17" t="s">
        <v>149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85</v>
      </c>
      <c r="BK175" s="148">
        <f>ROUND(I175*H175,2)</f>
        <v>0</v>
      </c>
      <c r="BL175" s="17" t="s">
        <v>148</v>
      </c>
      <c r="BM175" s="147" t="s">
        <v>1289</v>
      </c>
    </row>
    <row r="176" spans="2:65" s="1" customFormat="1" ht="19.2">
      <c r="B176" s="32"/>
      <c r="D176" s="149" t="s">
        <v>162</v>
      </c>
      <c r="F176" s="150" t="s">
        <v>1290</v>
      </c>
      <c r="I176" s="151"/>
      <c r="L176" s="32"/>
      <c r="M176" s="152"/>
      <c r="T176" s="56"/>
      <c r="AT176" s="17" t="s">
        <v>162</v>
      </c>
      <c r="AU176" s="17" t="s">
        <v>87</v>
      </c>
    </row>
    <row r="177" spans="2:65" s="13" customFormat="1" ht="10.199999999999999">
      <c r="B177" s="159"/>
      <c r="D177" s="149" t="s">
        <v>163</v>
      </c>
      <c r="E177" s="160" t="s">
        <v>1</v>
      </c>
      <c r="F177" s="161" t="s">
        <v>1291</v>
      </c>
      <c r="H177" s="162">
        <v>48.917999999999999</v>
      </c>
      <c r="I177" s="163"/>
      <c r="L177" s="159"/>
      <c r="M177" s="164"/>
      <c r="T177" s="165"/>
      <c r="AT177" s="160" t="s">
        <v>163</v>
      </c>
      <c r="AU177" s="160" t="s">
        <v>87</v>
      </c>
      <c r="AV177" s="13" t="s">
        <v>87</v>
      </c>
      <c r="AW177" s="13" t="s">
        <v>33</v>
      </c>
      <c r="AX177" s="13" t="s">
        <v>77</v>
      </c>
      <c r="AY177" s="160" t="s">
        <v>149</v>
      </c>
    </row>
    <row r="178" spans="2:65" s="13" customFormat="1" ht="10.199999999999999">
      <c r="B178" s="159"/>
      <c r="D178" s="149" t="s">
        <v>163</v>
      </c>
      <c r="E178" s="160" t="s">
        <v>1</v>
      </c>
      <c r="F178" s="161" t="s">
        <v>1292</v>
      </c>
      <c r="H178" s="162">
        <v>0.98399999999999999</v>
      </c>
      <c r="I178" s="163"/>
      <c r="L178" s="159"/>
      <c r="M178" s="164"/>
      <c r="T178" s="165"/>
      <c r="AT178" s="160" t="s">
        <v>163</v>
      </c>
      <c r="AU178" s="160" t="s">
        <v>87</v>
      </c>
      <c r="AV178" s="13" t="s">
        <v>87</v>
      </c>
      <c r="AW178" s="13" t="s">
        <v>33</v>
      </c>
      <c r="AX178" s="13" t="s">
        <v>77</v>
      </c>
      <c r="AY178" s="160" t="s">
        <v>149</v>
      </c>
    </row>
    <row r="179" spans="2:65" s="15" customFormat="1" ht="10.199999999999999">
      <c r="B179" s="186"/>
      <c r="D179" s="149" t="s">
        <v>163</v>
      </c>
      <c r="E179" s="187" t="s">
        <v>1</v>
      </c>
      <c r="F179" s="188" t="s">
        <v>443</v>
      </c>
      <c r="H179" s="189">
        <v>49.902000000000001</v>
      </c>
      <c r="I179" s="190"/>
      <c r="L179" s="186"/>
      <c r="M179" s="191"/>
      <c r="T179" s="192"/>
      <c r="AT179" s="187" t="s">
        <v>163</v>
      </c>
      <c r="AU179" s="187" t="s">
        <v>87</v>
      </c>
      <c r="AV179" s="15" t="s">
        <v>171</v>
      </c>
      <c r="AW179" s="15" t="s">
        <v>33</v>
      </c>
      <c r="AX179" s="15" t="s">
        <v>77</v>
      </c>
      <c r="AY179" s="187" t="s">
        <v>149</v>
      </c>
    </row>
    <row r="180" spans="2:65" s="12" customFormat="1" ht="10.199999999999999">
      <c r="B180" s="153"/>
      <c r="D180" s="149" t="s">
        <v>163</v>
      </c>
      <c r="E180" s="154" t="s">
        <v>1</v>
      </c>
      <c r="F180" s="155" t="s">
        <v>1293</v>
      </c>
      <c r="H180" s="154" t="s">
        <v>1</v>
      </c>
      <c r="I180" s="156"/>
      <c r="L180" s="153"/>
      <c r="M180" s="157"/>
      <c r="T180" s="158"/>
      <c r="AT180" s="154" t="s">
        <v>163</v>
      </c>
      <c r="AU180" s="154" t="s">
        <v>87</v>
      </c>
      <c r="AV180" s="12" t="s">
        <v>85</v>
      </c>
      <c r="AW180" s="12" t="s">
        <v>33</v>
      </c>
      <c r="AX180" s="12" t="s">
        <v>77</v>
      </c>
      <c r="AY180" s="154" t="s">
        <v>149</v>
      </c>
    </row>
    <row r="181" spans="2:65" s="13" customFormat="1" ht="10.199999999999999">
      <c r="B181" s="159"/>
      <c r="D181" s="149" t="s">
        <v>163</v>
      </c>
      <c r="E181" s="160" t="s">
        <v>1</v>
      </c>
      <c r="F181" s="161" t="s">
        <v>1294</v>
      </c>
      <c r="H181" s="162">
        <v>-1.419</v>
      </c>
      <c r="I181" s="163"/>
      <c r="L181" s="159"/>
      <c r="M181" s="164"/>
      <c r="T181" s="165"/>
      <c r="AT181" s="160" t="s">
        <v>163</v>
      </c>
      <c r="AU181" s="160" t="s">
        <v>87</v>
      </c>
      <c r="AV181" s="13" t="s">
        <v>87</v>
      </c>
      <c r="AW181" s="13" t="s">
        <v>33</v>
      </c>
      <c r="AX181" s="13" t="s">
        <v>77</v>
      </c>
      <c r="AY181" s="160" t="s">
        <v>149</v>
      </c>
    </row>
    <row r="182" spans="2:65" s="14" customFormat="1" ht="10.199999999999999">
      <c r="B182" s="169"/>
      <c r="D182" s="149" t="s">
        <v>163</v>
      </c>
      <c r="E182" s="170" t="s">
        <v>1</v>
      </c>
      <c r="F182" s="171" t="s">
        <v>271</v>
      </c>
      <c r="H182" s="172">
        <v>48.482999999999997</v>
      </c>
      <c r="I182" s="173"/>
      <c r="L182" s="169"/>
      <c r="M182" s="174"/>
      <c r="T182" s="175"/>
      <c r="AT182" s="170" t="s">
        <v>163</v>
      </c>
      <c r="AU182" s="170" t="s">
        <v>87</v>
      </c>
      <c r="AV182" s="14" t="s">
        <v>148</v>
      </c>
      <c r="AW182" s="14" t="s">
        <v>33</v>
      </c>
      <c r="AX182" s="14" t="s">
        <v>85</v>
      </c>
      <c r="AY182" s="170" t="s">
        <v>149</v>
      </c>
    </row>
    <row r="183" spans="2:65" s="1" customFormat="1" ht="16.5" customHeight="1">
      <c r="B183" s="32"/>
      <c r="C183" s="176" t="s">
        <v>235</v>
      </c>
      <c r="D183" s="176" t="s">
        <v>414</v>
      </c>
      <c r="E183" s="177" t="s">
        <v>448</v>
      </c>
      <c r="F183" s="178" t="s">
        <v>449</v>
      </c>
      <c r="G183" s="179" t="s">
        <v>395</v>
      </c>
      <c r="H183" s="180">
        <v>96.965999999999994</v>
      </c>
      <c r="I183" s="181"/>
      <c r="J183" s="182">
        <f>ROUND(I183*H183,2)</f>
        <v>0</v>
      </c>
      <c r="K183" s="178" t="s">
        <v>159</v>
      </c>
      <c r="L183" s="183"/>
      <c r="M183" s="184" t="s">
        <v>1</v>
      </c>
      <c r="N183" s="185" t="s">
        <v>42</v>
      </c>
      <c r="P183" s="145">
        <f>O183*H183</f>
        <v>0</v>
      </c>
      <c r="Q183" s="145">
        <v>1</v>
      </c>
      <c r="R183" s="145">
        <f>Q183*H183</f>
        <v>96.965999999999994</v>
      </c>
      <c r="S183" s="145">
        <v>0</v>
      </c>
      <c r="T183" s="146">
        <f>S183*H183</f>
        <v>0</v>
      </c>
      <c r="AR183" s="147" t="s">
        <v>200</v>
      </c>
      <c r="AT183" s="147" t="s">
        <v>414</v>
      </c>
      <c r="AU183" s="147" t="s">
        <v>87</v>
      </c>
      <c r="AY183" s="17" t="s">
        <v>149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85</v>
      </c>
      <c r="BK183" s="148">
        <f>ROUND(I183*H183,2)</f>
        <v>0</v>
      </c>
      <c r="BL183" s="17" t="s">
        <v>148</v>
      </c>
      <c r="BM183" s="147" t="s">
        <v>1295</v>
      </c>
    </row>
    <row r="184" spans="2:65" s="1" customFormat="1" ht="10.199999999999999">
      <c r="B184" s="32"/>
      <c r="D184" s="149" t="s">
        <v>162</v>
      </c>
      <c r="F184" s="150" t="s">
        <v>449</v>
      </c>
      <c r="I184" s="151"/>
      <c r="L184" s="32"/>
      <c r="M184" s="152"/>
      <c r="T184" s="56"/>
      <c r="AT184" s="17" t="s">
        <v>162</v>
      </c>
      <c r="AU184" s="17" t="s">
        <v>87</v>
      </c>
    </row>
    <row r="185" spans="2:65" s="13" customFormat="1" ht="10.199999999999999">
      <c r="B185" s="159"/>
      <c r="D185" s="149" t="s">
        <v>163</v>
      </c>
      <c r="E185" s="160" t="s">
        <v>1</v>
      </c>
      <c r="F185" s="161" t="s">
        <v>1296</v>
      </c>
      <c r="H185" s="162">
        <v>96.965999999999994</v>
      </c>
      <c r="I185" s="163"/>
      <c r="L185" s="159"/>
      <c r="M185" s="164"/>
      <c r="T185" s="165"/>
      <c r="AT185" s="160" t="s">
        <v>163</v>
      </c>
      <c r="AU185" s="160" t="s">
        <v>87</v>
      </c>
      <c r="AV185" s="13" t="s">
        <v>87</v>
      </c>
      <c r="AW185" s="13" t="s">
        <v>33</v>
      </c>
      <c r="AX185" s="13" t="s">
        <v>85</v>
      </c>
      <c r="AY185" s="160" t="s">
        <v>149</v>
      </c>
    </row>
    <row r="186" spans="2:65" s="11" customFormat="1" ht="22.8" customHeight="1">
      <c r="B186" s="124"/>
      <c r="D186" s="125" t="s">
        <v>76</v>
      </c>
      <c r="E186" s="134" t="s">
        <v>148</v>
      </c>
      <c r="F186" s="134" t="s">
        <v>628</v>
      </c>
      <c r="I186" s="127"/>
      <c r="J186" s="135">
        <f>BK186</f>
        <v>0</v>
      </c>
      <c r="L186" s="124"/>
      <c r="M186" s="129"/>
      <c r="P186" s="130">
        <f>SUM(P187:P204)</f>
        <v>0</v>
      </c>
      <c r="R186" s="130">
        <f>SUM(R187:R204)</f>
        <v>0.15936</v>
      </c>
      <c r="T186" s="131">
        <f>SUM(T187:T204)</f>
        <v>0</v>
      </c>
      <c r="AR186" s="125" t="s">
        <v>85</v>
      </c>
      <c r="AT186" s="132" t="s">
        <v>76</v>
      </c>
      <c r="AU186" s="132" t="s">
        <v>85</v>
      </c>
      <c r="AY186" s="125" t="s">
        <v>149</v>
      </c>
      <c r="BK186" s="133">
        <f>SUM(BK187:BK204)</f>
        <v>0</v>
      </c>
    </row>
    <row r="187" spans="2:65" s="1" customFormat="1" ht="16.5" customHeight="1">
      <c r="B187" s="32"/>
      <c r="C187" s="136" t="s">
        <v>242</v>
      </c>
      <c r="D187" s="136" t="s">
        <v>155</v>
      </c>
      <c r="E187" s="137" t="s">
        <v>1297</v>
      </c>
      <c r="F187" s="138" t="s">
        <v>1298</v>
      </c>
      <c r="G187" s="139" t="s">
        <v>327</v>
      </c>
      <c r="H187" s="140">
        <v>18.257000000000001</v>
      </c>
      <c r="I187" s="141"/>
      <c r="J187" s="142">
        <f>ROUND(I187*H187,2)</f>
        <v>0</v>
      </c>
      <c r="K187" s="138" t="s">
        <v>159</v>
      </c>
      <c r="L187" s="32"/>
      <c r="M187" s="143" t="s">
        <v>1</v>
      </c>
      <c r="N187" s="144" t="s">
        <v>42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148</v>
      </c>
      <c r="AT187" s="147" t="s">
        <v>155</v>
      </c>
      <c r="AU187" s="147" t="s">
        <v>87</v>
      </c>
      <c r="AY187" s="17" t="s">
        <v>149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85</v>
      </c>
      <c r="BK187" s="148">
        <f>ROUND(I187*H187,2)</f>
        <v>0</v>
      </c>
      <c r="BL187" s="17" t="s">
        <v>148</v>
      </c>
      <c r="BM187" s="147" t="s">
        <v>1299</v>
      </c>
    </row>
    <row r="188" spans="2:65" s="1" customFormat="1" ht="10.199999999999999">
      <c r="B188" s="32"/>
      <c r="D188" s="149" t="s">
        <v>162</v>
      </c>
      <c r="F188" s="150" t="s">
        <v>1300</v>
      </c>
      <c r="I188" s="151"/>
      <c r="L188" s="32"/>
      <c r="M188" s="152"/>
      <c r="T188" s="56"/>
      <c r="AT188" s="17" t="s">
        <v>162</v>
      </c>
      <c r="AU188" s="17" t="s">
        <v>87</v>
      </c>
    </row>
    <row r="189" spans="2:65" s="12" customFormat="1" ht="10.199999999999999">
      <c r="B189" s="153"/>
      <c r="D189" s="149" t="s">
        <v>163</v>
      </c>
      <c r="E189" s="154" t="s">
        <v>1</v>
      </c>
      <c r="F189" s="155" t="s">
        <v>1301</v>
      </c>
      <c r="H189" s="154" t="s">
        <v>1</v>
      </c>
      <c r="I189" s="156"/>
      <c r="L189" s="153"/>
      <c r="M189" s="157"/>
      <c r="T189" s="158"/>
      <c r="AT189" s="154" t="s">
        <v>163</v>
      </c>
      <c r="AU189" s="154" t="s">
        <v>87</v>
      </c>
      <c r="AV189" s="12" t="s">
        <v>85</v>
      </c>
      <c r="AW189" s="12" t="s">
        <v>33</v>
      </c>
      <c r="AX189" s="12" t="s">
        <v>77</v>
      </c>
      <c r="AY189" s="154" t="s">
        <v>149</v>
      </c>
    </row>
    <row r="190" spans="2:65" s="12" customFormat="1" ht="10.199999999999999">
      <c r="B190" s="153"/>
      <c r="D190" s="149" t="s">
        <v>163</v>
      </c>
      <c r="E190" s="154" t="s">
        <v>1</v>
      </c>
      <c r="F190" s="155" t="s">
        <v>1302</v>
      </c>
      <c r="H190" s="154" t="s">
        <v>1</v>
      </c>
      <c r="I190" s="156"/>
      <c r="L190" s="153"/>
      <c r="M190" s="157"/>
      <c r="T190" s="158"/>
      <c r="AT190" s="154" t="s">
        <v>163</v>
      </c>
      <c r="AU190" s="154" t="s">
        <v>87</v>
      </c>
      <c r="AV190" s="12" t="s">
        <v>85</v>
      </c>
      <c r="AW190" s="12" t="s">
        <v>33</v>
      </c>
      <c r="AX190" s="12" t="s">
        <v>77</v>
      </c>
      <c r="AY190" s="154" t="s">
        <v>149</v>
      </c>
    </row>
    <row r="191" spans="2:65" s="13" customFormat="1" ht="10.199999999999999">
      <c r="B191" s="159"/>
      <c r="D191" s="149" t="s">
        <v>163</v>
      </c>
      <c r="E191" s="160" t="s">
        <v>1</v>
      </c>
      <c r="F191" s="161" t="s">
        <v>1303</v>
      </c>
      <c r="H191" s="162">
        <v>18.257000000000001</v>
      </c>
      <c r="I191" s="163"/>
      <c r="L191" s="159"/>
      <c r="M191" s="164"/>
      <c r="T191" s="165"/>
      <c r="AT191" s="160" t="s">
        <v>163</v>
      </c>
      <c r="AU191" s="160" t="s">
        <v>87</v>
      </c>
      <c r="AV191" s="13" t="s">
        <v>87</v>
      </c>
      <c r="AW191" s="13" t="s">
        <v>33</v>
      </c>
      <c r="AX191" s="13" t="s">
        <v>85</v>
      </c>
      <c r="AY191" s="160" t="s">
        <v>149</v>
      </c>
    </row>
    <row r="192" spans="2:65" s="1" customFormat="1" ht="16.5" customHeight="1">
      <c r="B192" s="32"/>
      <c r="C192" s="136" t="s">
        <v>8</v>
      </c>
      <c r="D192" s="136" t="s">
        <v>155</v>
      </c>
      <c r="E192" s="137" t="s">
        <v>630</v>
      </c>
      <c r="F192" s="138" t="s">
        <v>631</v>
      </c>
      <c r="G192" s="139" t="s">
        <v>327</v>
      </c>
      <c r="H192" s="140">
        <v>12.170999999999999</v>
      </c>
      <c r="I192" s="141"/>
      <c r="J192" s="142">
        <f>ROUND(I192*H192,2)</f>
        <v>0</v>
      </c>
      <c r="K192" s="138" t="s">
        <v>159</v>
      </c>
      <c r="L192" s="32"/>
      <c r="M192" s="143" t="s">
        <v>1</v>
      </c>
      <c r="N192" s="144" t="s">
        <v>42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148</v>
      </c>
      <c r="AT192" s="147" t="s">
        <v>155</v>
      </c>
      <c r="AU192" s="147" t="s">
        <v>87</v>
      </c>
      <c r="AY192" s="17" t="s">
        <v>149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85</v>
      </c>
      <c r="BK192" s="148">
        <f>ROUND(I192*H192,2)</f>
        <v>0</v>
      </c>
      <c r="BL192" s="17" t="s">
        <v>148</v>
      </c>
      <c r="BM192" s="147" t="s">
        <v>1304</v>
      </c>
    </row>
    <row r="193" spans="2:65" s="1" customFormat="1" ht="10.199999999999999">
      <c r="B193" s="32"/>
      <c r="D193" s="149" t="s">
        <v>162</v>
      </c>
      <c r="F193" s="150" t="s">
        <v>633</v>
      </c>
      <c r="I193" s="151"/>
      <c r="L193" s="32"/>
      <c r="M193" s="152"/>
      <c r="T193" s="56"/>
      <c r="AT193" s="17" t="s">
        <v>162</v>
      </c>
      <c r="AU193" s="17" t="s">
        <v>87</v>
      </c>
    </row>
    <row r="194" spans="2:65" s="13" customFormat="1" ht="10.199999999999999">
      <c r="B194" s="159"/>
      <c r="D194" s="149" t="s">
        <v>163</v>
      </c>
      <c r="E194" s="160" t="s">
        <v>1</v>
      </c>
      <c r="F194" s="161" t="s">
        <v>1305</v>
      </c>
      <c r="H194" s="162">
        <v>12.170999999999999</v>
      </c>
      <c r="I194" s="163"/>
      <c r="L194" s="159"/>
      <c r="M194" s="164"/>
      <c r="T194" s="165"/>
      <c r="AT194" s="160" t="s">
        <v>163</v>
      </c>
      <c r="AU194" s="160" t="s">
        <v>87</v>
      </c>
      <c r="AV194" s="13" t="s">
        <v>87</v>
      </c>
      <c r="AW194" s="13" t="s">
        <v>33</v>
      </c>
      <c r="AX194" s="13" t="s">
        <v>85</v>
      </c>
      <c r="AY194" s="160" t="s">
        <v>149</v>
      </c>
    </row>
    <row r="195" spans="2:65" s="1" customFormat="1" ht="16.5" customHeight="1">
      <c r="B195" s="32"/>
      <c r="C195" s="136" t="s">
        <v>349</v>
      </c>
      <c r="D195" s="136" t="s">
        <v>155</v>
      </c>
      <c r="E195" s="137" t="s">
        <v>1306</v>
      </c>
      <c r="F195" s="138" t="s">
        <v>1307</v>
      </c>
      <c r="G195" s="139" t="s">
        <v>327</v>
      </c>
      <c r="H195" s="140">
        <v>1.2</v>
      </c>
      <c r="I195" s="141"/>
      <c r="J195" s="142">
        <f>ROUND(I195*H195,2)</f>
        <v>0</v>
      </c>
      <c r="K195" s="138" t="s">
        <v>159</v>
      </c>
      <c r="L195" s="32"/>
      <c r="M195" s="143" t="s">
        <v>1</v>
      </c>
      <c r="N195" s="144" t="s">
        <v>42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148</v>
      </c>
      <c r="AT195" s="147" t="s">
        <v>155</v>
      </c>
      <c r="AU195" s="147" t="s">
        <v>87</v>
      </c>
      <c r="AY195" s="17" t="s">
        <v>149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85</v>
      </c>
      <c r="BK195" s="148">
        <f>ROUND(I195*H195,2)</f>
        <v>0</v>
      </c>
      <c r="BL195" s="17" t="s">
        <v>148</v>
      </c>
      <c r="BM195" s="147" t="s">
        <v>1308</v>
      </c>
    </row>
    <row r="196" spans="2:65" s="1" customFormat="1" ht="19.2">
      <c r="B196" s="32"/>
      <c r="D196" s="149" t="s">
        <v>162</v>
      </c>
      <c r="F196" s="150" t="s">
        <v>1309</v>
      </c>
      <c r="I196" s="151"/>
      <c r="L196" s="32"/>
      <c r="M196" s="152"/>
      <c r="T196" s="56"/>
      <c r="AT196" s="17" t="s">
        <v>162</v>
      </c>
      <c r="AU196" s="17" t="s">
        <v>87</v>
      </c>
    </row>
    <row r="197" spans="2:65" s="12" customFormat="1" ht="10.199999999999999">
      <c r="B197" s="153"/>
      <c r="D197" s="149" t="s">
        <v>163</v>
      </c>
      <c r="E197" s="154" t="s">
        <v>1</v>
      </c>
      <c r="F197" s="155" t="s">
        <v>1310</v>
      </c>
      <c r="H197" s="154" t="s">
        <v>1</v>
      </c>
      <c r="I197" s="156"/>
      <c r="L197" s="153"/>
      <c r="M197" s="157"/>
      <c r="T197" s="158"/>
      <c r="AT197" s="154" t="s">
        <v>163</v>
      </c>
      <c r="AU197" s="154" t="s">
        <v>87</v>
      </c>
      <c r="AV197" s="12" t="s">
        <v>85</v>
      </c>
      <c r="AW197" s="12" t="s">
        <v>33</v>
      </c>
      <c r="AX197" s="12" t="s">
        <v>77</v>
      </c>
      <c r="AY197" s="154" t="s">
        <v>149</v>
      </c>
    </row>
    <row r="198" spans="2:65" s="13" customFormat="1" ht="10.199999999999999">
      <c r="B198" s="159"/>
      <c r="D198" s="149" t="s">
        <v>163</v>
      </c>
      <c r="E198" s="160" t="s">
        <v>1</v>
      </c>
      <c r="F198" s="161" t="s">
        <v>1311</v>
      </c>
      <c r="H198" s="162">
        <v>1.2</v>
      </c>
      <c r="I198" s="163"/>
      <c r="L198" s="159"/>
      <c r="M198" s="164"/>
      <c r="T198" s="165"/>
      <c r="AT198" s="160" t="s">
        <v>163</v>
      </c>
      <c r="AU198" s="160" t="s">
        <v>87</v>
      </c>
      <c r="AV198" s="13" t="s">
        <v>87</v>
      </c>
      <c r="AW198" s="13" t="s">
        <v>33</v>
      </c>
      <c r="AX198" s="13" t="s">
        <v>85</v>
      </c>
      <c r="AY198" s="160" t="s">
        <v>149</v>
      </c>
    </row>
    <row r="199" spans="2:65" s="1" customFormat="1" ht="16.5" customHeight="1">
      <c r="B199" s="32"/>
      <c r="C199" s="136" t="s">
        <v>356</v>
      </c>
      <c r="D199" s="136" t="s">
        <v>155</v>
      </c>
      <c r="E199" s="137" t="s">
        <v>1312</v>
      </c>
      <c r="F199" s="138" t="s">
        <v>1313</v>
      </c>
      <c r="G199" s="139" t="s">
        <v>261</v>
      </c>
      <c r="H199" s="140">
        <v>12</v>
      </c>
      <c r="I199" s="141"/>
      <c r="J199" s="142">
        <f>ROUND(I199*H199,2)</f>
        <v>0</v>
      </c>
      <c r="K199" s="138" t="s">
        <v>159</v>
      </c>
      <c r="L199" s="32"/>
      <c r="M199" s="143" t="s">
        <v>1</v>
      </c>
      <c r="N199" s="144" t="s">
        <v>42</v>
      </c>
      <c r="P199" s="145">
        <f>O199*H199</f>
        <v>0</v>
      </c>
      <c r="Q199" s="145">
        <v>1.328E-2</v>
      </c>
      <c r="R199" s="145">
        <f>Q199*H199</f>
        <v>0.15936</v>
      </c>
      <c r="S199" s="145">
        <v>0</v>
      </c>
      <c r="T199" s="146">
        <f>S199*H199</f>
        <v>0</v>
      </c>
      <c r="AR199" s="147" t="s">
        <v>148</v>
      </c>
      <c r="AT199" s="147" t="s">
        <v>155</v>
      </c>
      <c r="AU199" s="147" t="s">
        <v>87</v>
      </c>
      <c r="AY199" s="17" t="s">
        <v>149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85</v>
      </c>
      <c r="BK199" s="148">
        <f>ROUND(I199*H199,2)</f>
        <v>0</v>
      </c>
      <c r="BL199" s="17" t="s">
        <v>148</v>
      </c>
      <c r="BM199" s="147" t="s">
        <v>1314</v>
      </c>
    </row>
    <row r="200" spans="2:65" s="1" customFormat="1" ht="10.199999999999999">
      <c r="B200" s="32"/>
      <c r="D200" s="149" t="s">
        <v>162</v>
      </c>
      <c r="F200" s="150" t="s">
        <v>1315</v>
      </c>
      <c r="I200" s="151"/>
      <c r="L200" s="32"/>
      <c r="M200" s="152"/>
      <c r="T200" s="56"/>
      <c r="AT200" s="17" t="s">
        <v>162</v>
      </c>
      <c r="AU200" s="17" t="s">
        <v>87</v>
      </c>
    </row>
    <row r="201" spans="2:65" s="13" customFormat="1" ht="10.199999999999999">
      <c r="B201" s="159"/>
      <c r="D201" s="149" t="s">
        <v>163</v>
      </c>
      <c r="E201" s="160" t="s">
        <v>1</v>
      </c>
      <c r="F201" s="161" t="s">
        <v>1316</v>
      </c>
      <c r="H201" s="162">
        <v>12</v>
      </c>
      <c r="I201" s="163"/>
      <c r="L201" s="159"/>
      <c r="M201" s="164"/>
      <c r="T201" s="165"/>
      <c r="AT201" s="160" t="s">
        <v>163</v>
      </c>
      <c r="AU201" s="160" t="s">
        <v>87</v>
      </c>
      <c r="AV201" s="13" t="s">
        <v>87</v>
      </c>
      <c r="AW201" s="13" t="s">
        <v>33</v>
      </c>
      <c r="AX201" s="13" t="s">
        <v>85</v>
      </c>
      <c r="AY201" s="160" t="s">
        <v>149</v>
      </c>
    </row>
    <row r="202" spans="2:65" s="1" customFormat="1" ht="16.5" customHeight="1">
      <c r="B202" s="32"/>
      <c r="C202" s="136" t="s">
        <v>362</v>
      </c>
      <c r="D202" s="136" t="s">
        <v>155</v>
      </c>
      <c r="E202" s="137" t="s">
        <v>1317</v>
      </c>
      <c r="F202" s="138" t="s">
        <v>1318</v>
      </c>
      <c r="G202" s="139" t="s">
        <v>261</v>
      </c>
      <c r="H202" s="140">
        <v>12</v>
      </c>
      <c r="I202" s="141"/>
      <c r="J202" s="142">
        <f>ROUND(I202*H202,2)</f>
        <v>0</v>
      </c>
      <c r="K202" s="138" t="s">
        <v>159</v>
      </c>
      <c r="L202" s="32"/>
      <c r="M202" s="143" t="s">
        <v>1</v>
      </c>
      <c r="N202" s="144" t="s">
        <v>42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148</v>
      </c>
      <c r="AT202" s="147" t="s">
        <v>155</v>
      </c>
      <c r="AU202" s="147" t="s">
        <v>87</v>
      </c>
      <c r="AY202" s="17" t="s">
        <v>149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85</v>
      </c>
      <c r="BK202" s="148">
        <f>ROUND(I202*H202,2)</f>
        <v>0</v>
      </c>
      <c r="BL202" s="17" t="s">
        <v>148</v>
      </c>
      <c r="BM202" s="147" t="s">
        <v>1319</v>
      </c>
    </row>
    <row r="203" spans="2:65" s="1" customFormat="1" ht="10.199999999999999">
      <c r="B203" s="32"/>
      <c r="D203" s="149" t="s">
        <v>162</v>
      </c>
      <c r="F203" s="150" t="s">
        <v>1320</v>
      </c>
      <c r="I203" s="151"/>
      <c r="L203" s="32"/>
      <c r="M203" s="152"/>
      <c r="T203" s="56"/>
      <c r="AT203" s="17" t="s">
        <v>162</v>
      </c>
      <c r="AU203" s="17" t="s">
        <v>87</v>
      </c>
    </row>
    <row r="204" spans="2:65" s="13" customFormat="1" ht="10.199999999999999">
      <c r="B204" s="159"/>
      <c r="D204" s="149" t="s">
        <v>163</v>
      </c>
      <c r="E204" s="160" t="s">
        <v>1</v>
      </c>
      <c r="F204" s="161" t="s">
        <v>1321</v>
      </c>
      <c r="H204" s="162">
        <v>12</v>
      </c>
      <c r="I204" s="163"/>
      <c r="L204" s="159"/>
      <c r="M204" s="164"/>
      <c r="T204" s="165"/>
      <c r="AT204" s="160" t="s">
        <v>163</v>
      </c>
      <c r="AU204" s="160" t="s">
        <v>87</v>
      </c>
      <c r="AV204" s="13" t="s">
        <v>87</v>
      </c>
      <c r="AW204" s="13" t="s">
        <v>33</v>
      </c>
      <c r="AX204" s="13" t="s">
        <v>85</v>
      </c>
      <c r="AY204" s="160" t="s">
        <v>149</v>
      </c>
    </row>
    <row r="205" spans="2:65" s="11" customFormat="1" ht="22.8" customHeight="1">
      <c r="B205" s="124"/>
      <c r="D205" s="125" t="s">
        <v>76</v>
      </c>
      <c r="E205" s="134" t="s">
        <v>200</v>
      </c>
      <c r="F205" s="134" t="s">
        <v>844</v>
      </c>
      <c r="I205" s="127"/>
      <c r="J205" s="135">
        <f>BK205</f>
        <v>0</v>
      </c>
      <c r="L205" s="124"/>
      <c r="M205" s="129"/>
      <c r="P205" s="130">
        <f>SUM(P206:P426)</f>
        <v>0</v>
      </c>
      <c r="R205" s="130">
        <f>SUM(R206:R426)</f>
        <v>3.5942890000000007</v>
      </c>
      <c r="T205" s="131">
        <f>SUM(T206:T426)</f>
        <v>0.78964000000000012</v>
      </c>
      <c r="AR205" s="125" t="s">
        <v>85</v>
      </c>
      <c r="AT205" s="132" t="s">
        <v>76</v>
      </c>
      <c r="AU205" s="132" t="s">
        <v>85</v>
      </c>
      <c r="AY205" s="125" t="s">
        <v>149</v>
      </c>
      <c r="BK205" s="133">
        <f>SUM(BK206:BK426)</f>
        <v>0</v>
      </c>
    </row>
    <row r="206" spans="2:65" s="1" customFormat="1" ht="16.5" customHeight="1">
      <c r="B206" s="32"/>
      <c r="C206" s="136" t="s">
        <v>368</v>
      </c>
      <c r="D206" s="136" t="s">
        <v>155</v>
      </c>
      <c r="E206" s="137" t="s">
        <v>1322</v>
      </c>
      <c r="F206" s="138" t="s">
        <v>1323</v>
      </c>
      <c r="G206" s="139" t="s">
        <v>298</v>
      </c>
      <c r="H206" s="140">
        <v>0.75</v>
      </c>
      <c r="I206" s="141"/>
      <c r="J206" s="142">
        <f>ROUND(I206*H206,2)</f>
        <v>0</v>
      </c>
      <c r="K206" s="138" t="s">
        <v>159</v>
      </c>
      <c r="L206" s="32"/>
      <c r="M206" s="143" t="s">
        <v>1</v>
      </c>
      <c r="N206" s="144" t="s">
        <v>42</v>
      </c>
      <c r="P206" s="145">
        <f>O206*H206</f>
        <v>0</v>
      </c>
      <c r="Q206" s="145">
        <v>0</v>
      </c>
      <c r="R206" s="145">
        <f>Q206*H206</f>
        <v>0</v>
      </c>
      <c r="S206" s="145">
        <v>4.3999999999999997E-2</v>
      </c>
      <c r="T206" s="146">
        <f>S206*H206</f>
        <v>3.3000000000000002E-2</v>
      </c>
      <c r="AR206" s="147" t="s">
        <v>148</v>
      </c>
      <c r="AT206" s="147" t="s">
        <v>155</v>
      </c>
      <c r="AU206" s="147" t="s">
        <v>87</v>
      </c>
      <c r="AY206" s="17" t="s">
        <v>149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85</v>
      </c>
      <c r="BK206" s="148">
        <f>ROUND(I206*H206,2)</f>
        <v>0</v>
      </c>
      <c r="BL206" s="17" t="s">
        <v>148</v>
      </c>
      <c r="BM206" s="147" t="s">
        <v>1324</v>
      </c>
    </row>
    <row r="207" spans="2:65" s="1" customFormat="1" ht="10.199999999999999">
      <c r="B207" s="32"/>
      <c r="D207" s="149" t="s">
        <v>162</v>
      </c>
      <c r="F207" s="150" t="s">
        <v>1325</v>
      </c>
      <c r="I207" s="151"/>
      <c r="L207" s="32"/>
      <c r="M207" s="152"/>
      <c r="T207" s="56"/>
      <c r="AT207" s="17" t="s">
        <v>162</v>
      </c>
      <c r="AU207" s="17" t="s">
        <v>87</v>
      </c>
    </row>
    <row r="208" spans="2:65" s="12" customFormat="1" ht="10.199999999999999">
      <c r="B208" s="153"/>
      <c r="D208" s="149" t="s">
        <v>163</v>
      </c>
      <c r="E208" s="154" t="s">
        <v>1</v>
      </c>
      <c r="F208" s="155" t="s">
        <v>1326</v>
      </c>
      <c r="H208" s="154" t="s">
        <v>1</v>
      </c>
      <c r="I208" s="156"/>
      <c r="L208" s="153"/>
      <c r="M208" s="157"/>
      <c r="T208" s="158"/>
      <c r="AT208" s="154" t="s">
        <v>163</v>
      </c>
      <c r="AU208" s="154" t="s">
        <v>87</v>
      </c>
      <c r="AV208" s="12" t="s">
        <v>85</v>
      </c>
      <c r="AW208" s="12" t="s">
        <v>33</v>
      </c>
      <c r="AX208" s="12" t="s">
        <v>77</v>
      </c>
      <c r="AY208" s="154" t="s">
        <v>149</v>
      </c>
    </row>
    <row r="209" spans="2:65" s="13" customFormat="1" ht="10.199999999999999">
      <c r="B209" s="159"/>
      <c r="D209" s="149" t="s">
        <v>163</v>
      </c>
      <c r="E209" s="160" t="s">
        <v>1</v>
      </c>
      <c r="F209" s="161" t="s">
        <v>1327</v>
      </c>
      <c r="H209" s="162">
        <v>0.75</v>
      </c>
      <c r="I209" s="163"/>
      <c r="L209" s="159"/>
      <c r="M209" s="164"/>
      <c r="T209" s="165"/>
      <c r="AT209" s="160" t="s">
        <v>163</v>
      </c>
      <c r="AU209" s="160" t="s">
        <v>87</v>
      </c>
      <c r="AV209" s="13" t="s">
        <v>87</v>
      </c>
      <c r="AW209" s="13" t="s">
        <v>33</v>
      </c>
      <c r="AX209" s="13" t="s">
        <v>85</v>
      </c>
      <c r="AY209" s="160" t="s">
        <v>149</v>
      </c>
    </row>
    <row r="210" spans="2:65" s="1" customFormat="1" ht="16.5" customHeight="1">
      <c r="B210" s="32"/>
      <c r="C210" s="136" t="s">
        <v>375</v>
      </c>
      <c r="D210" s="136" t="s">
        <v>155</v>
      </c>
      <c r="E210" s="137" t="s">
        <v>1328</v>
      </c>
      <c r="F210" s="138" t="s">
        <v>1329</v>
      </c>
      <c r="G210" s="139" t="s">
        <v>298</v>
      </c>
      <c r="H210" s="140">
        <v>105.8</v>
      </c>
      <c r="I210" s="141"/>
      <c r="J210" s="142">
        <f>ROUND(I210*H210,2)</f>
        <v>0</v>
      </c>
      <c r="K210" s="138" t="s">
        <v>159</v>
      </c>
      <c r="L210" s="32"/>
      <c r="M210" s="143" t="s">
        <v>1</v>
      </c>
      <c r="N210" s="144" t="s">
        <v>42</v>
      </c>
      <c r="P210" s="145">
        <f>O210*H210</f>
        <v>0</v>
      </c>
      <c r="Q210" s="145">
        <v>0</v>
      </c>
      <c r="R210" s="145">
        <f>Q210*H210</f>
        <v>0</v>
      </c>
      <c r="S210" s="145">
        <v>5.4999999999999997E-3</v>
      </c>
      <c r="T210" s="146">
        <f>S210*H210</f>
        <v>0.58189999999999997</v>
      </c>
      <c r="AR210" s="147" t="s">
        <v>148</v>
      </c>
      <c r="AT210" s="147" t="s">
        <v>155</v>
      </c>
      <c r="AU210" s="147" t="s">
        <v>87</v>
      </c>
      <c r="AY210" s="17" t="s">
        <v>149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7" t="s">
        <v>85</v>
      </c>
      <c r="BK210" s="148">
        <f>ROUND(I210*H210,2)</f>
        <v>0</v>
      </c>
      <c r="BL210" s="17" t="s">
        <v>148</v>
      </c>
      <c r="BM210" s="147" t="s">
        <v>1330</v>
      </c>
    </row>
    <row r="211" spans="2:65" s="1" customFormat="1" ht="10.199999999999999">
      <c r="B211" s="32"/>
      <c r="D211" s="149" t="s">
        <v>162</v>
      </c>
      <c r="F211" s="150" t="s">
        <v>1331</v>
      </c>
      <c r="I211" s="151"/>
      <c r="L211" s="32"/>
      <c r="M211" s="152"/>
      <c r="T211" s="56"/>
      <c r="AT211" s="17" t="s">
        <v>162</v>
      </c>
      <c r="AU211" s="17" t="s">
        <v>87</v>
      </c>
    </row>
    <row r="212" spans="2:65" s="12" customFormat="1" ht="10.199999999999999">
      <c r="B212" s="153"/>
      <c r="D212" s="149" t="s">
        <v>163</v>
      </c>
      <c r="E212" s="154" t="s">
        <v>1</v>
      </c>
      <c r="F212" s="155" t="s">
        <v>1332</v>
      </c>
      <c r="H212" s="154" t="s">
        <v>1</v>
      </c>
      <c r="I212" s="156"/>
      <c r="L212" s="153"/>
      <c r="M212" s="157"/>
      <c r="T212" s="158"/>
      <c r="AT212" s="154" t="s">
        <v>163</v>
      </c>
      <c r="AU212" s="154" t="s">
        <v>87</v>
      </c>
      <c r="AV212" s="12" t="s">
        <v>85</v>
      </c>
      <c r="AW212" s="12" t="s">
        <v>33</v>
      </c>
      <c r="AX212" s="12" t="s">
        <v>77</v>
      </c>
      <c r="AY212" s="154" t="s">
        <v>149</v>
      </c>
    </row>
    <row r="213" spans="2:65" s="13" customFormat="1" ht="10.199999999999999">
      <c r="B213" s="159"/>
      <c r="D213" s="149" t="s">
        <v>163</v>
      </c>
      <c r="E213" s="160" t="s">
        <v>1</v>
      </c>
      <c r="F213" s="161" t="s">
        <v>1333</v>
      </c>
      <c r="H213" s="162">
        <v>105.8</v>
      </c>
      <c r="I213" s="163"/>
      <c r="L213" s="159"/>
      <c r="M213" s="164"/>
      <c r="T213" s="165"/>
      <c r="AT213" s="160" t="s">
        <v>163</v>
      </c>
      <c r="AU213" s="160" t="s">
        <v>87</v>
      </c>
      <c r="AV213" s="13" t="s">
        <v>87</v>
      </c>
      <c r="AW213" s="13" t="s">
        <v>33</v>
      </c>
      <c r="AX213" s="13" t="s">
        <v>85</v>
      </c>
      <c r="AY213" s="160" t="s">
        <v>149</v>
      </c>
    </row>
    <row r="214" spans="2:65" s="1" customFormat="1" ht="16.5" customHeight="1">
      <c r="B214" s="32"/>
      <c r="C214" s="136" t="s">
        <v>7</v>
      </c>
      <c r="D214" s="136" t="s">
        <v>155</v>
      </c>
      <c r="E214" s="137" t="s">
        <v>1334</v>
      </c>
      <c r="F214" s="138" t="s">
        <v>1335</v>
      </c>
      <c r="G214" s="139" t="s">
        <v>298</v>
      </c>
      <c r="H214" s="140">
        <v>35</v>
      </c>
      <c r="I214" s="141"/>
      <c r="J214" s="142">
        <f>ROUND(I214*H214,2)</f>
        <v>0</v>
      </c>
      <c r="K214" s="138" t="s">
        <v>159</v>
      </c>
      <c r="L214" s="32"/>
      <c r="M214" s="143" t="s">
        <v>1</v>
      </c>
      <c r="N214" s="144" t="s">
        <v>42</v>
      </c>
      <c r="P214" s="145">
        <f>O214*H214</f>
        <v>0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AR214" s="147" t="s">
        <v>148</v>
      </c>
      <c r="AT214" s="147" t="s">
        <v>155</v>
      </c>
      <c r="AU214" s="147" t="s">
        <v>87</v>
      </c>
      <c r="AY214" s="17" t="s">
        <v>149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85</v>
      </c>
      <c r="BK214" s="148">
        <f>ROUND(I214*H214,2)</f>
        <v>0</v>
      </c>
      <c r="BL214" s="17" t="s">
        <v>148</v>
      </c>
      <c r="BM214" s="147" t="s">
        <v>1336</v>
      </c>
    </row>
    <row r="215" spans="2:65" s="1" customFormat="1" ht="10.199999999999999">
      <c r="B215" s="32"/>
      <c r="D215" s="149" t="s">
        <v>162</v>
      </c>
      <c r="F215" s="150" t="s">
        <v>1337</v>
      </c>
      <c r="I215" s="151"/>
      <c r="L215" s="32"/>
      <c r="M215" s="152"/>
      <c r="T215" s="56"/>
      <c r="AT215" s="17" t="s">
        <v>162</v>
      </c>
      <c r="AU215" s="17" t="s">
        <v>87</v>
      </c>
    </row>
    <row r="216" spans="2:65" s="12" customFormat="1" ht="10.199999999999999">
      <c r="B216" s="153"/>
      <c r="D216" s="149" t="s">
        <v>163</v>
      </c>
      <c r="E216" s="154" t="s">
        <v>1</v>
      </c>
      <c r="F216" s="155" t="s">
        <v>1338</v>
      </c>
      <c r="H216" s="154" t="s">
        <v>1</v>
      </c>
      <c r="I216" s="156"/>
      <c r="L216" s="153"/>
      <c r="M216" s="157"/>
      <c r="T216" s="158"/>
      <c r="AT216" s="154" t="s">
        <v>163</v>
      </c>
      <c r="AU216" s="154" t="s">
        <v>87</v>
      </c>
      <c r="AV216" s="12" t="s">
        <v>85</v>
      </c>
      <c r="AW216" s="12" t="s">
        <v>33</v>
      </c>
      <c r="AX216" s="12" t="s">
        <v>77</v>
      </c>
      <c r="AY216" s="154" t="s">
        <v>149</v>
      </c>
    </row>
    <row r="217" spans="2:65" s="13" customFormat="1" ht="10.199999999999999">
      <c r="B217" s="159"/>
      <c r="D217" s="149" t="s">
        <v>163</v>
      </c>
      <c r="E217" s="160" t="s">
        <v>1</v>
      </c>
      <c r="F217" s="161" t="s">
        <v>1339</v>
      </c>
      <c r="H217" s="162">
        <v>35</v>
      </c>
      <c r="I217" s="163"/>
      <c r="L217" s="159"/>
      <c r="M217" s="164"/>
      <c r="T217" s="165"/>
      <c r="AT217" s="160" t="s">
        <v>163</v>
      </c>
      <c r="AU217" s="160" t="s">
        <v>87</v>
      </c>
      <c r="AV217" s="13" t="s">
        <v>87</v>
      </c>
      <c r="AW217" s="13" t="s">
        <v>33</v>
      </c>
      <c r="AX217" s="13" t="s">
        <v>85</v>
      </c>
      <c r="AY217" s="160" t="s">
        <v>149</v>
      </c>
    </row>
    <row r="218" spans="2:65" s="1" customFormat="1" ht="16.5" customHeight="1">
      <c r="B218" s="32"/>
      <c r="C218" s="176" t="s">
        <v>392</v>
      </c>
      <c r="D218" s="176" t="s">
        <v>414</v>
      </c>
      <c r="E218" s="177" t="s">
        <v>1340</v>
      </c>
      <c r="F218" s="178" t="s">
        <v>1341</v>
      </c>
      <c r="G218" s="179" t="s">
        <v>298</v>
      </c>
      <c r="H218" s="180">
        <v>35.524999999999999</v>
      </c>
      <c r="I218" s="181"/>
      <c r="J218" s="182">
        <f>ROUND(I218*H218,2)</f>
        <v>0</v>
      </c>
      <c r="K218" s="178" t="s">
        <v>159</v>
      </c>
      <c r="L218" s="183"/>
      <c r="M218" s="184" t="s">
        <v>1</v>
      </c>
      <c r="N218" s="185" t="s">
        <v>42</v>
      </c>
      <c r="P218" s="145">
        <f>O218*H218</f>
        <v>0</v>
      </c>
      <c r="Q218" s="145">
        <v>2.7999999999999998E-4</v>
      </c>
      <c r="R218" s="145">
        <f>Q218*H218</f>
        <v>9.9469999999999992E-3</v>
      </c>
      <c r="S218" s="145">
        <v>0</v>
      </c>
      <c r="T218" s="146">
        <f>S218*H218</f>
        <v>0</v>
      </c>
      <c r="AR218" s="147" t="s">
        <v>200</v>
      </c>
      <c r="AT218" s="147" t="s">
        <v>414</v>
      </c>
      <c r="AU218" s="147" t="s">
        <v>87</v>
      </c>
      <c r="AY218" s="17" t="s">
        <v>149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7" t="s">
        <v>85</v>
      </c>
      <c r="BK218" s="148">
        <f>ROUND(I218*H218,2)</f>
        <v>0</v>
      </c>
      <c r="BL218" s="17" t="s">
        <v>148</v>
      </c>
      <c r="BM218" s="147" t="s">
        <v>1342</v>
      </c>
    </row>
    <row r="219" spans="2:65" s="1" customFormat="1" ht="10.199999999999999">
      <c r="B219" s="32"/>
      <c r="D219" s="149" t="s">
        <v>162</v>
      </c>
      <c r="F219" s="150" t="s">
        <v>1341</v>
      </c>
      <c r="I219" s="151"/>
      <c r="L219" s="32"/>
      <c r="M219" s="152"/>
      <c r="T219" s="56"/>
      <c r="AT219" s="17" t="s">
        <v>162</v>
      </c>
      <c r="AU219" s="17" t="s">
        <v>87</v>
      </c>
    </row>
    <row r="220" spans="2:65" s="13" customFormat="1" ht="10.199999999999999">
      <c r="B220" s="159"/>
      <c r="D220" s="149" t="s">
        <v>163</v>
      </c>
      <c r="E220" s="160" t="s">
        <v>1</v>
      </c>
      <c r="F220" s="161" t="s">
        <v>1343</v>
      </c>
      <c r="H220" s="162">
        <v>35</v>
      </c>
      <c r="I220" s="163"/>
      <c r="L220" s="159"/>
      <c r="M220" s="164"/>
      <c r="T220" s="165"/>
      <c r="AT220" s="160" t="s">
        <v>163</v>
      </c>
      <c r="AU220" s="160" t="s">
        <v>87</v>
      </c>
      <c r="AV220" s="13" t="s">
        <v>87</v>
      </c>
      <c r="AW220" s="13" t="s">
        <v>33</v>
      </c>
      <c r="AX220" s="13" t="s">
        <v>85</v>
      </c>
      <c r="AY220" s="160" t="s">
        <v>149</v>
      </c>
    </row>
    <row r="221" spans="2:65" s="12" customFormat="1" ht="10.199999999999999">
      <c r="B221" s="153"/>
      <c r="D221" s="149" t="s">
        <v>163</v>
      </c>
      <c r="E221" s="154" t="s">
        <v>1</v>
      </c>
      <c r="F221" s="155" t="s">
        <v>1344</v>
      </c>
      <c r="H221" s="154" t="s">
        <v>1</v>
      </c>
      <c r="I221" s="156"/>
      <c r="L221" s="153"/>
      <c r="M221" s="157"/>
      <c r="T221" s="158"/>
      <c r="AT221" s="154" t="s">
        <v>163</v>
      </c>
      <c r="AU221" s="154" t="s">
        <v>87</v>
      </c>
      <c r="AV221" s="12" t="s">
        <v>85</v>
      </c>
      <c r="AW221" s="12" t="s">
        <v>33</v>
      </c>
      <c r="AX221" s="12" t="s">
        <v>77</v>
      </c>
      <c r="AY221" s="154" t="s">
        <v>149</v>
      </c>
    </row>
    <row r="222" spans="2:65" s="13" customFormat="1" ht="10.199999999999999">
      <c r="B222" s="159"/>
      <c r="D222" s="149" t="s">
        <v>163</v>
      </c>
      <c r="F222" s="161" t="s">
        <v>1345</v>
      </c>
      <c r="H222" s="162">
        <v>35.524999999999999</v>
      </c>
      <c r="I222" s="163"/>
      <c r="L222" s="159"/>
      <c r="M222" s="164"/>
      <c r="T222" s="165"/>
      <c r="AT222" s="160" t="s">
        <v>163</v>
      </c>
      <c r="AU222" s="160" t="s">
        <v>87</v>
      </c>
      <c r="AV222" s="13" t="s">
        <v>87</v>
      </c>
      <c r="AW222" s="13" t="s">
        <v>4</v>
      </c>
      <c r="AX222" s="13" t="s">
        <v>85</v>
      </c>
      <c r="AY222" s="160" t="s">
        <v>149</v>
      </c>
    </row>
    <row r="223" spans="2:65" s="1" customFormat="1" ht="16.5" customHeight="1">
      <c r="B223" s="32"/>
      <c r="C223" s="136" t="s">
        <v>399</v>
      </c>
      <c r="D223" s="136" t="s">
        <v>155</v>
      </c>
      <c r="E223" s="137" t="s">
        <v>1346</v>
      </c>
      <c r="F223" s="138" t="s">
        <v>1347</v>
      </c>
      <c r="G223" s="139" t="s">
        <v>298</v>
      </c>
      <c r="H223" s="140">
        <v>150</v>
      </c>
      <c r="I223" s="141"/>
      <c r="J223" s="142">
        <f>ROUND(I223*H223,2)</f>
        <v>0</v>
      </c>
      <c r="K223" s="138" t="s">
        <v>159</v>
      </c>
      <c r="L223" s="32"/>
      <c r="M223" s="143" t="s">
        <v>1</v>
      </c>
      <c r="N223" s="144" t="s">
        <v>42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148</v>
      </c>
      <c r="AT223" s="147" t="s">
        <v>155</v>
      </c>
      <c r="AU223" s="147" t="s">
        <v>87</v>
      </c>
      <c r="AY223" s="17" t="s">
        <v>149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85</v>
      </c>
      <c r="BK223" s="148">
        <f>ROUND(I223*H223,2)</f>
        <v>0</v>
      </c>
      <c r="BL223" s="17" t="s">
        <v>148</v>
      </c>
      <c r="BM223" s="147" t="s">
        <v>1348</v>
      </c>
    </row>
    <row r="224" spans="2:65" s="1" customFormat="1" ht="10.199999999999999">
      <c r="B224" s="32"/>
      <c r="D224" s="149" t="s">
        <v>162</v>
      </c>
      <c r="F224" s="150" t="s">
        <v>1349</v>
      </c>
      <c r="I224" s="151"/>
      <c r="L224" s="32"/>
      <c r="M224" s="152"/>
      <c r="T224" s="56"/>
      <c r="AT224" s="17" t="s">
        <v>162</v>
      </c>
      <c r="AU224" s="17" t="s">
        <v>87</v>
      </c>
    </row>
    <row r="225" spans="2:65" s="12" customFormat="1" ht="10.199999999999999">
      <c r="B225" s="153"/>
      <c r="D225" s="149" t="s">
        <v>163</v>
      </c>
      <c r="E225" s="154" t="s">
        <v>1</v>
      </c>
      <c r="F225" s="155" t="s">
        <v>1350</v>
      </c>
      <c r="H225" s="154" t="s">
        <v>1</v>
      </c>
      <c r="I225" s="156"/>
      <c r="L225" s="153"/>
      <c r="M225" s="157"/>
      <c r="T225" s="158"/>
      <c r="AT225" s="154" t="s">
        <v>163</v>
      </c>
      <c r="AU225" s="154" t="s">
        <v>87</v>
      </c>
      <c r="AV225" s="12" t="s">
        <v>85</v>
      </c>
      <c r="AW225" s="12" t="s">
        <v>33</v>
      </c>
      <c r="AX225" s="12" t="s">
        <v>77</v>
      </c>
      <c r="AY225" s="154" t="s">
        <v>149</v>
      </c>
    </row>
    <row r="226" spans="2:65" s="12" customFormat="1" ht="10.199999999999999">
      <c r="B226" s="153"/>
      <c r="D226" s="149" t="s">
        <v>163</v>
      </c>
      <c r="E226" s="154" t="s">
        <v>1</v>
      </c>
      <c r="F226" s="155" t="s">
        <v>1351</v>
      </c>
      <c r="H226" s="154" t="s">
        <v>1</v>
      </c>
      <c r="I226" s="156"/>
      <c r="L226" s="153"/>
      <c r="M226" s="157"/>
      <c r="T226" s="158"/>
      <c r="AT226" s="154" t="s">
        <v>163</v>
      </c>
      <c r="AU226" s="154" t="s">
        <v>87</v>
      </c>
      <c r="AV226" s="12" t="s">
        <v>85</v>
      </c>
      <c r="AW226" s="12" t="s">
        <v>33</v>
      </c>
      <c r="AX226" s="12" t="s">
        <v>77</v>
      </c>
      <c r="AY226" s="154" t="s">
        <v>149</v>
      </c>
    </row>
    <row r="227" spans="2:65" s="13" customFormat="1" ht="10.199999999999999">
      <c r="B227" s="159"/>
      <c r="D227" s="149" t="s">
        <v>163</v>
      </c>
      <c r="E227" s="160" t="s">
        <v>1</v>
      </c>
      <c r="F227" s="161" t="s">
        <v>1352</v>
      </c>
      <c r="H227" s="162">
        <v>150</v>
      </c>
      <c r="I227" s="163"/>
      <c r="L227" s="159"/>
      <c r="M227" s="164"/>
      <c r="T227" s="165"/>
      <c r="AT227" s="160" t="s">
        <v>163</v>
      </c>
      <c r="AU227" s="160" t="s">
        <v>87</v>
      </c>
      <c r="AV227" s="13" t="s">
        <v>87</v>
      </c>
      <c r="AW227" s="13" t="s">
        <v>33</v>
      </c>
      <c r="AX227" s="13" t="s">
        <v>85</v>
      </c>
      <c r="AY227" s="160" t="s">
        <v>149</v>
      </c>
    </row>
    <row r="228" spans="2:65" s="1" customFormat="1" ht="16.5" customHeight="1">
      <c r="B228" s="32"/>
      <c r="C228" s="176" t="s">
        <v>406</v>
      </c>
      <c r="D228" s="176" t="s">
        <v>414</v>
      </c>
      <c r="E228" s="177" t="s">
        <v>1353</v>
      </c>
      <c r="F228" s="178" t="s">
        <v>1354</v>
      </c>
      <c r="G228" s="179" t="s">
        <v>298</v>
      </c>
      <c r="H228" s="180">
        <v>152.25</v>
      </c>
      <c r="I228" s="181"/>
      <c r="J228" s="182">
        <f>ROUND(I228*H228,2)</f>
        <v>0</v>
      </c>
      <c r="K228" s="178" t="s">
        <v>159</v>
      </c>
      <c r="L228" s="183"/>
      <c r="M228" s="184" t="s">
        <v>1</v>
      </c>
      <c r="N228" s="185" t="s">
        <v>42</v>
      </c>
      <c r="P228" s="145">
        <f>O228*H228</f>
        <v>0</v>
      </c>
      <c r="Q228" s="145">
        <v>1.06E-3</v>
      </c>
      <c r="R228" s="145">
        <f>Q228*H228</f>
        <v>0.161385</v>
      </c>
      <c r="S228" s="145">
        <v>0</v>
      </c>
      <c r="T228" s="146">
        <f>S228*H228</f>
        <v>0</v>
      </c>
      <c r="AR228" s="147" t="s">
        <v>200</v>
      </c>
      <c r="AT228" s="147" t="s">
        <v>414</v>
      </c>
      <c r="AU228" s="147" t="s">
        <v>87</v>
      </c>
      <c r="AY228" s="17" t="s">
        <v>149</v>
      </c>
      <c r="BE228" s="148">
        <f>IF(N228="základní",J228,0)</f>
        <v>0</v>
      </c>
      <c r="BF228" s="148">
        <f>IF(N228="snížená",J228,0)</f>
        <v>0</v>
      </c>
      <c r="BG228" s="148">
        <f>IF(N228="zákl. přenesená",J228,0)</f>
        <v>0</v>
      </c>
      <c r="BH228" s="148">
        <f>IF(N228="sníž. přenesená",J228,0)</f>
        <v>0</v>
      </c>
      <c r="BI228" s="148">
        <f>IF(N228="nulová",J228,0)</f>
        <v>0</v>
      </c>
      <c r="BJ228" s="17" t="s">
        <v>85</v>
      </c>
      <c r="BK228" s="148">
        <f>ROUND(I228*H228,2)</f>
        <v>0</v>
      </c>
      <c r="BL228" s="17" t="s">
        <v>148</v>
      </c>
      <c r="BM228" s="147" t="s">
        <v>1355</v>
      </c>
    </row>
    <row r="229" spans="2:65" s="1" customFormat="1" ht="10.199999999999999">
      <c r="B229" s="32"/>
      <c r="D229" s="149" t="s">
        <v>162</v>
      </c>
      <c r="F229" s="150" t="s">
        <v>1354</v>
      </c>
      <c r="I229" s="151"/>
      <c r="L229" s="32"/>
      <c r="M229" s="152"/>
      <c r="T229" s="56"/>
      <c r="AT229" s="17" t="s">
        <v>162</v>
      </c>
      <c r="AU229" s="17" t="s">
        <v>87</v>
      </c>
    </row>
    <row r="230" spans="2:65" s="13" customFormat="1" ht="10.199999999999999">
      <c r="B230" s="159"/>
      <c r="D230" s="149" t="s">
        <v>163</v>
      </c>
      <c r="E230" s="160" t="s">
        <v>1</v>
      </c>
      <c r="F230" s="161" t="s">
        <v>1356</v>
      </c>
      <c r="H230" s="162">
        <v>150</v>
      </c>
      <c r="I230" s="163"/>
      <c r="L230" s="159"/>
      <c r="M230" s="164"/>
      <c r="T230" s="165"/>
      <c r="AT230" s="160" t="s">
        <v>163</v>
      </c>
      <c r="AU230" s="160" t="s">
        <v>87</v>
      </c>
      <c r="AV230" s="13" t="s">
        <v>87</v>
      </c>
      <c r="AW230" s="13" t="s">
        <v>33</v>
      </c>
      <c r="AX230" s="13" t="s">
        <v>85</v>
      </c>
      <c r="AY230" s="160" t="s">
        <v>149</v>
      </c>
    </row>
    <row r="231" spans="2:65" s="12" customFormat="1" ht="10.199999999999999">
      <c r="B231" s="153"/>
      <c r="D231" s="149" t="s">
        <v>163</v>
      </c>
      <c r="E231" s="154" t="s">
        <v>1</v>
      </c>
      <c r="F231" s="155" t="s">
        <v>1344</v>
      </c>
      <c r="H231" s="154" t="s">
        <v>1</v>
      </c>
      <c r="I231" s="156"/>
      <c r="L231" s="153"/>
      <c r="M231" s="157"/>
      <c r="T231" s="158"/>
      <c r="AT231" s="154" t="s">
        <v>163</v>
      </c>
      <c r="AU231" s="154" t="s">
        <v>87</v>
      </c>
      <c r="AV231" s="12" t="s">
        <v>85</v>
      </c>
      <c r="AW231" s="12" t="s">
        <v>33</v>
      </c>
      <c r="AX231" s="12" t="s">
        <v>77</v>
      </c>
      <c r="AY231" s="154" t="s">
        <v>149</v>
      </c>
    </row>
    <row r="232" spans="2:65" s="13" customFormat="1" ht="10.199999999999999">
      <c r="B232" s="159"/>
      <c r="D232" s="149" t="s">
        <v>163</v>
      </c>
      <c r="F232" s="161" t="s">
        <v>1357</v>
      </c>
      <c r="H232" s="162">
        <v>152.25</v>
      </c>
      <c r="I232" s="163"/>
      <c r="L232" s="159"/>
      <c r="M232" s="164"/>
      <c r="T232" s="165"/>
      <c r="AT232" s="160" t="s">
        <v>163</v>
      </c>
      <c r="AU232" s="160" t="s">
        <v>87</v>
      </c>
      <c r="AV232" s="13" t="s">
        <v>87</v>
      </c>
      <c r="AW232" s="13" t="s">
        <v>4</v>
      </c>
      <c r="AX232" s="13" t="s">
        <v>85</v>
      </c>
      <c r="AY232" s="160" t="s">
        <v>149</v>
      </c>
    </row>
    <row r="233" spans="2:65" s="1" customFormat="1" ht="16.5" customHeight="1">
      <c r="B233" s="32"/>
      <c r="C233" s="136" t="s">
        <v>413</v>
      </c>
      <c r="D233" s="136" t="s">
        <v>155</v>
      </c>
      <c r="E233" s="137" t="s">
        <v>1358</v>
      </c>
      <c r="F233" s="138" t="s">
        <v>1359</v>
      </c>
      <c r="G233" s="139" t="s">
        <v>298</v>
      </c>
      <c r="H233" s="140">
        <v>146.02000000000001</v>
      </c>
      <c r="I233" s="141"/>
      <c r="J233" s="142">
        <f>ROUND(I233*H233,2)</f>
        <v>0</v>
      </c>
      <c r="K233" s="138" t="s">
        <v>159</v>
      </c>
      <c r="L233" s="32"/>
      <c r="M233" s="143" t="s">
        <v>1</v>
      </c>
      <c r="N233" s="144" t="s">
        <v>42</v>
      </c>
      <c r="P233" s="145">
        <f>O233*H233</f>
        <v>0</v>
      </c>
      <c r="Q233" s="145">
        <v>0</v>
      </c>
      <c r="R233" s="145">
        <f>Q233*H233</f>
        <v>0</v>
      </c>
      <c r="S233" s="145">
        <v>0</v>
      </c>
      <c r="T233" s="146">
        <f>S233*H233</f>
        <v>0</v>
      </c>
      <c r="AR233" s="147" t="s">
        <v>148</v>
      </c>
      <c r="AT233" s="147" t="s">
        <v>155</v>
      </c>
      <c r="AU233" s="147" t="s">
        <v>87</v>
      </c>
      <c r="AY233" s="17" t="s">
        <v>149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85</v>
      </c>
      <c r="BK233" s="148">
        <f>ROUND(I233*H233,2)</f>
        <v>0</v>
      </c>
      <c r="BL233" s="17" t="s">
        <v>148</v>
      </c>
      <c r="BM233" s="147" t="s">
        <v>1360</v>
      </c>
    </row>
    <row r="234" spans="2:65" s="1" customFormat="1" ht="19.2">
      <c r="B234" s="32"/>
      <c r="D234" s="149" t="s">
        <v>162</v>
      </c>
      <c r="F234" s="150" t="s">
        <v>1361</v>
      </c>
      <c r="I234" s="151"/>
      <c r="L234" s="32"/>
      <c r="M234" s="152"/>
      <c r="T234" s="56"/>
      <c r="AT234" s="17" t="s">
        <v>162</v>
      </c>
      <c r="AU234" s="17" t="s">
        <v>87</v>
      </c>
    </row>
    <row r="235" spans="2:65" s="13" customFormat="1" ht="10.199999999999999">
      <c r="B235" s="159"/>
      <c r="D235" s="149" t="s">
        <v>163</v>
      </c>
      <c r="E235" s="160" t="s">
        <v>1</v>
      </c>
      <c r="F235" s="161" t="s">
        <v>1362</v>
      </c>
      <c r="H235" s="162">
        <v>146.02000000000001</v>
      </c>
      <c r="I235" s="163"/>
      <c r="L235" s="159"/>
      <c r="M235" s="164"/>
      <c r="T235" s="165"/>
      <c r="AT235" s="160" t="s">
        <v>163</v>
      </c>
      <c r="AU235" s="160" t="s">
        <v>87</v>
      </c>
      <c r="AV235" s="13" t="s">
        <v>87</v>
      </c>
      <c r="AW235" s="13" t="s">
        <v>33</v>
      </c>
      <c r="AX235" s="13" t="s">
        <v>85</v>
      </c>
      <c r="AY235" s="160" t="s">
        <v>149</v>
      </c>
    </row>
    <row r="236" spans="2:65" s="12" customFormat="1" ht="10.199999999999999">
      <c r="B236" s="153"/>
      <c r="D236" s="149" t="s">
        <v>163</v>
      </c>
      <c r="E236" s="154" t="s">
        <v>1</v>
      </c>
      <c r="F236" s="155" t="s">
        <v>1363</v>
      </c>
      <c r="H236" s="154" t="s">
        <v>1</v>
      </c>
      <c r="I236" s="156"/>
      <c r="L236" s="153"/>
      <c r="M236" s="157"/>
      <c r="T236" s="158"/>
      <c r="AT236" s="154" t="s">
        <v>163</v>
      </c>
      <c r="AU236" s="154" t="s">
        <v>87</v>
      </c>
      <c r="AV236" s="12" t="s">
        <v>85</v>
      </c>
      <c r="AW236" s="12" t="s">
        <v>33</v>
      </c>
      <c r="AX236" s="12" t="s">
        <v>77</v>
      </c>
      <c r="AY236" s="154" t="s">
        <v>149</v>
      </c>
    </row>
    <row r="237" spans="2:65" s="12" customFormat="1" ht="10.199999999999999">
      <c r="B237" s="153"/>
      <c r="D237" s="149" t="s">
        <v>163</v>
      </c>
      <c r="E237" s="154" t="s">
        <v>1</v>
      </c>
      <c r="F237" s="155" t="s">
        <v>1364</v>
      </c>
      <c r="H237" s="154" t="s">
        <v>1</v>
      </c>
      <c r="I237" s="156"/>
      <c r="L237" s="153"/>
      <c r="M237" s="157"/>
      <c r="T237" s="158"/>
      <c r="AT237" s="154" t="s">
        <v>163</v>
      </c>
      <c r="AU237" s="154" t="s">
        <v>87</v>
      </c>
      <c r="AV237" s="12" t="s">
        <v>85</v>
      </c>
      <c r="AW237" s="12" t="s">
        <v>33</v>
      </c>
      <c r="AX237" s="12" t="s">
        <v>77</v>
      </c>
      <c r="AY237" s="154" t="s">
        <v>149</v>
      </c>
    </row>
    <row r="238" spans="2:65" s="12" customFormat="1" ht="10.199999999999999">
      <c r="B238" s="153"/>
      <c r="D238" s="149" t="s">
        <v>163</v>
      </c>
      <c r="E238" s="154" t="s">
        <v>1</v>
      </c>
      <c r="F238" s="155" t="s">
        <v>1365</v>
      </c>
      <c r="H238" s="154" t="s">
        <v>1</v>
      </c>
      <c r="I238" s="156"/>
      <c r="L238" s="153"/>
      <c r="M238" s="157"/>
      <c r="T238" s="158"/>
      <c r="AT238" s="154" t="s">
        <v>163</v>
      </c>
      <c r="AU238" s="154" t="s">
        <v>87</v>
      </c>
      <c r="AV238" s="12" t="s">
        <v>85</v>
      </c>
      <c r="AW238" s="12" t="s">
        <v>33</v>
      </c>
      <c r="AX238" s="12" t="s">
        <v>77</v>
      </c>
      <c r="AY238" s="154" t="s">
        <v>149</v>
      </c>
    </row>
    <row r="239" spans="2:65" s="12" customFormat="1" ht="10.199999999999999">
      <c r="B239" s="153"/>
      <c r="D239" s="149" t="s">
        <v>163</v>
      </c>
      <c r="E239" s="154" t="s">
        <v>1</v>
      </c>
      <c r="F239" s="155" t="s">
        <v>1366</v>
      </c>
      <c r="H239" s="154" t="s">
        <v>1</v>
      </c>
      <c r="I239" s="156"/>
      <c r="L239" s="153"/>
      <c r="M239" s="157"/>
      <c r="T239" s="158"/>
      <c r="AT239" s="154" t="s">
        <v>163</v>
      </c>
      <c r="AU239" s="154" t="s">
        <v>87</v>
      </c>
      <c r="AV239" s="12" t="s">
        <v>85</v>
      </c>
      <c r="AW239" s="12" t="s">
        <v>33</v>
      </c>
      <c r="AX239" s="12" t="s">
        <v>77</v>
      </c>
      <c r="AY239" s="154" t="s">
        <v>149</v>
      </c>
    </row>
    <row r="240" spans="2:65" s="1" customFormat="1" ht="16.5" customHeight="1">
      <c r="B240" s="32"/>
      <c r="C240" s="176" t="s">
        <v>421</v>
      </c>
      <c r="D240" s="176" t="s">
        <v>414</v>
      </c>
      <c r="E240" s="177" t="s">
        <v>1367</v>
      </c>
      <c r="F240" s="178" t="s">
        <v>1368</v>
      </c>
      <c r="G240" s="179" t="s">
        <v>298</v>
      </c>
      <c r="H240" s="180">
        <v>148.21</v>
      </c>
      <c r="I240" s="181"/>
      <c r="J240" s="182">
        <f>ROUND(I240*H240,2)</f>
        <v>0</v>
      </c>
      <c r="K240" s="178" t="s">
        <v>159</v>
      </c>
      <c r="L240" s="183"/>
      <c r="M240" s="184" t="s">
        <v>1</v>
      </c>
      <c r="N240" s="185" t="s">
        <v>42</v>
      </c>
      <c r="P240" s="145">
        <f>O240*H240</f>
        <v>0</v>
      </c>
      <c r="Q240" s="145">
        <v>3.1800000000000001E-3</v>
      </c>
      <c r="R240" s="145">
        <f>Q240*H240</f>
        <v>0.47130780000000005</v>
      </c>
      <c r="S240" s="145">
        <v>0</v>
      </c>
      <c r="T240" s="146">
        <f>S240*H240</f>
        <v>0</v>
      </c>
      <c r="AR240" s="147" t="s">
        <v>200</v>
      </c>
      <c r="AT240" s="147" t="s">
        <v>414</v>
      </c>
      <c r="AU240" s="147" t="s">
        <v>87</v>
      </c>
      <c r="AY240" s="17" t="s">
        <v>149</v>
      </c>
      <c r="BE240" s="148">
        <f>IF(N240="základní",J240,0)</f>
        <v>0</v>
      </c>
      <c r="BF240" s="148">
        <f>IF(N240="snížená",J240,0)</f>
        <v>0</v>
      </c>
      <c r="BG240" s="148">
        <f>IF(N240="zákl. přenesená",J240,0)</f>
        <v>0</v>
      </c>
      <c r="BH240" s="148">
        <f>IF(N240="sníž. přenesená",J240,0)</f>
        <v>0</v>
      </c>
      <c r="BI240" s="148">
        <f>IF(N240="nulová",J240,0)</f>
        <v>0</v>
      </c>
      <c r="BJ240" s="17" t="s">
        <v>85</v>
      </c>
      <c r="BK240" s="148">
        <f>ROUND(I240*H240,2)</f>
        <v>0</v>
      </c>
      <c r="BL240" s="17" t="s">
        <v>148</v>
      </c>
      <c r="BM240" s="147" t="s">
        <v>1369</v>
      </c>
    </row>
    <row r="241" spans="2:65" s="1" customFormat="1" ht="10.199999999999999">
      <c r="B241" s="32"/>
      <c r="D241" s="149" t="s">
        <v>162</v>
      </c>
      <c r="F241" s="150" t="s">
        <v>1368</v>
      </c>
      <c r="I241" s="151"/>
      <c r="L241" s="32"/>
      <c r="M241" s="152"/>
      <c r="T241" s="56"/>
      <c r="AT241" s="17" t="s">
        <v>162</v>
      </c>
      <c r="AU241" s="17" t="s">
        <v>87</v>
      </c>
    </row>
    <row r="242" spans="2:65" s="13" customFormat="1" ht="10.199999999999999">
      <c r="B242" s="159"/>
      <c r="D242" s="149" t="s">
        <v>163</v>
      </c>
      <c r="E242" s="160" t="s">
        <v>1</v>
      </c>
      <c r="F242" s="161" t="s">
        <v>1370</v>
      </c>
      <c r="H242" s="162">
        <v>146.02000000000001</v>
      </c>
      <c r="I242" s="163"/>
      <c r="L242" s="159"/>
      <c r="M242" s="164"/>
      <c r="T242" s="165"/>
      <c r="AT242" s="160" t="s">
        <v>163</v>
      </c>
      <c r="AU242" s="160" t="s">
        <v>87</v>
      </c>
      <c r="AV242" s="13" t="s">
        <v>87</v>
      </c>
      <c r="AW242" s="13" t="s">
        <v>33</v>
      </c>
      <c r="AX242" s="13" t="s">
        <v>85</v>
      </c>
      <c r="AY242" s="160" t="s">
        <v>149</v>
      </c>
    </row>
    <row r="243" spans="2:65" s="12" customFormat="1" ht="10.199999999999999">
      <c r="B243" s="153"/>
      <c r="D243" s="149" t="s">
        <v>163</v>
      </c>
      <c r="E243" s="154" t="s">
        <v>1</v>
      </c>
      <c r="F243" s="155" t="s">
        <v>1344</v>
      </c>
      <c r="H243" s="154" t="s">
        <v>1</v>
      </c>
      <c r="I243" s="156"/>
      <c r="L243" s="153"/>
      <c r="M243" s="157"/>
      <c r="T243" s="158"/>
      <c r="AT243" s="154" t="s">
        <v>163</v>
      </c>
      <c r="AU243" s="154" t="s">
        <v>87</v>
      </c>
      <c r="AV243" s="12" t="s">
        <v>85</v>
      </c>
      <c r="AW243" s="12" t="s">
        <v>33</v>
      </c>
      <c r="AX243" s="12" t="s">
        <v>77</v>
      </c>
      <c r="AY243" s="154" t="s">
        <v>149</v>
      </c>
    </row>
    <row r="244" spans="2:65" s="13" customFormat="1" ht="10.199999999999999">
      <c r="B244" s="159"/>
      <c r="D244" s="149" t="s">
        <v>163</v>
      </c>
      <c r="F244" s="161" t="s">
        <v>1371</v>
      </c>
      <c r="H244" s="162">
        <v>148.21</v>
      </c>
      <c r="I244" s="163"/>
      <c r="L244" s="159"/>
      <c r="M244" s="164"/>
      <c r="T244" s="165"/>
      <c r="AT244" s="160" t="s">
        <v>163</v>
      </c>
      <c r="AU244" s="160" t="s">
        <v>87</v>
      </c>
      <c r="AV244" s="13" t="s">
        <v>87</v>
      </c>
      <c r="AW244" s="13" t="s">
        <v>4</v>
      </c>
      <c r="AX244" s="13" t="s">
        <v>85</v>
      </c>
      <c r="AY244" s="160" t="s">
        <v>149</v>
      </c>
    </row>
    <row r="245" spans="2:65" s="1" customFormat="1" ht="16.5" customHeight="1">
      <c r="B245" s="32"/>
      <c r="C245" s="176" t="s">
        <v>435</v>
      </c>
      <c r="D245" s="176" t="s">
        <v>414</v>
      </c>
      <c r="E245" s="177" t="s">
        <v>1372</v>
      </c>
      <c r="F245" s="178" t="s">
        <v>1373</v>
      </c>
      <c r="G245" s="179" t="s">
        <v>505</v>
      </c>
      <c r="H245" s="180">
        <v>4</v>
      </c>
      <c r="I245" s="181"/>
      <c r="J245" s="182">
        <f>ROUND(I245*H245,2)</f>
        <v>0</v>
      </c>
      <c r="K245" s="178" t="s">
        <v>1</v>
      </c>
      <c r="L245" s="183"/>
      <c r="M245" s="184" t="s">
        <v>1</v>
      </c>
      <c r="N245" s="185" t="s">
        <v>42</v>
      </c>
      <c r="P245" s="145">
        <f>O245*H245</f>
        <v>0</v>
      </c>
      <c r="Q245" s="145">
        <v>6.7000000000000002E-3</v>
      </c>
      <c r="R245" s="145">
        <f>Q245*H245</f>
        <v>2.6800000000000001E-2</v>
      </c>
      <c r="S245" s="145">
        <v>0</v>
      </c>
      <c r="T245" s="146">
        <f>S245*H245</f>
        <v>0</v>
      </c>
      <c r="AR245" s="147" t="s">
        <v>200</v>
      </c>
      <c r="AT245" s="147" t="s">
        <v>414</v>
      </c>
      <c r="AU245" s="147" t="s">
        <v>87</v>
      </c>
      <c r="AY245" s="17" t="s">
        <v>149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7" t="s">
        <v>85</v>
      </c>
      <c r="BK245" s="148">
        <f>ROUND(I245*H245,2)</f>
        <v>0</v>
      </c>
      <c r="BL245" s="17" t="s">
        <v>148</v>
      </c>
      <c r="BM245" s="147" t="s">
        <v>1374</v>
      </c>
    </row>
    <row r="246" spans="2:65" s="1" customFormat="1" ht="10.199999999999999">
      <c r="B246" s="32"/>
      <c r="D246" s="149" t="s">
        <v>162</v>
      </c>
      <c r="F246" s="150" t="s">
        <v>1373</v>
      </c>
      <c r="I246" s="151"/>
      <c r="L246" s="32"/>
      <c r="M246" s="152"/>
      <c r="T246" s="56"/>
      <c r="AT246" s="17" t="s">
        <v>162</v>
      </c>
      <c r="AU246" s="17" t="s">
        <v>87</v>
      </c>
    </row>
    <row r="247" spans="2:65" s="13" customFormat="1" ht="10.199999999999999">
      <c r="B247" s="159"/>
      <c r="D247" s="149" t="s">
        <v>163</v>
      </c>
      <c r="E247" s="160" t="s">
        <v>1</v>
      </c>
      <c r="F247" s="161" t="s">
        <v>1375</v>
      </c>
      <c r="H247" s="162">
        <v>4</v>
      </c>
      <c r="I247" s="163"/>
      <c r="L247" s="159"/>
      <c r="M247" s="164"/>
      <c r="T247" s="165"/>
      <c r="AT247" s="160" t="s">
        <v>163</v>
      </c>
      <c r="AU247" s="160" t="s">
        <v>87</v>
      </c>
      <c r="AV247" s="13" t="s">
        <v>87</v>
      </c>
      <c r="AW247" s="13" t="s">
        <v>33</v>
      </c>
      <c r="AX247" s="13" t="s">
        <v>85</v>
      </c>
      <c r="AY247" s="160" t="s">
        <v>149</v>
      </c>
    </row>
    <row r="248" spans="2:65" s="1" customFormat="1" ht="16.5" customHeight="1">
      <c r="B248" s="32"/>
      <c r="C248" s="136" t="s">
        <v>447</v>
      </c>
      <c r="D248" s="136" t="s">
        <v>155</v>
      </c>
      <c r="E248" s="137" t="s">
        <v>1376</v>
      </c>
      <c r="F248" s="138" t="s">
        <v>1377</v>
      </c>
      <c r="G248" s="139" t="s">
        <v>505</v>
      </c>
      <c r="H248" s="140">
        <v>2</v>
      </c>
      <c r="I248" s="141"/>
      <c r="J248" s="142">
        <f>ROUND(I248*H248,2)</f>
        <v>0</v>
      </c>
      <c r="K248" s="138" t="s">
        <v>159</v>
      </c>
      <c r="L248" s="32"/>
      <c r="M248" s="143" t="s">
        <v>1</v>
      </c>
      <c r="N248" s="144" t="s">
        <v>42</v>
      </c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AR248" s="147" t="s">
        <v>148</v>
      </c>
      <c r="AT248" s="147" t="s">
        <v>155</v>
      </c>
      <c r="AU248" s="147" t="s">
        <v>87</v>
      </c>
      <c r="AY248" s="17" t="s">
        <v>149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85</v>
      </c>
      <c r="BK248" s="148">
        <f>ROUND(I248*H248,2)</f>
        <v>0</v>
      </c>
      <c r="BL248" s="17" t="s">
        <v>148</v>
      </c>
      <c r="BM248" s="147" t="s">
        <v>1378</v>
      </c>
    </row>
    <row r="249" spans="2:65" s="1" customFormat="1" ht="19.2">
      <c r="B249" s="32"/>
      <c r="D249" s="149" t="s">
        <v>162</v>
      </c>
      <c r="F249" s="150" t="s">
        <v>1379</v>
      </c>
      <c r="I249" s="151"/>
      <c r="L249" s="32"/>
      <c r="M249" s="152"/>
      <c r="T249" s="56"/>
      <c r="AT249" s="17" t="s">
        <v>162</v>
      </c>
      <c r="AU249" s="17" t="s">
        <v>87</v>
      </c>
    </row>
    <row r="250" spans="2:65" s="13" customFormat="1" ht="10.199999999999999">
      <c r="B250" s="159"/>
      <c r="D250" s="149" t="s">
        <v>163</v>
      </c>
      <c r="E250" s="160" t="s">
        <v>1</v>
      </c>
      <c r="F250" s="161" t="s">
        <v>1380</v>
      </c>
      <c r="H250" s="162">
        <v>2</v>
      </c>
      <c r="I250" s="163"/>
      <c r="L250" s="159"/>
      <c r="M250" s="164"/>
      <c r="T250" s="165"/>
      <c r="AT250" s="160" t="s">
        <v>163</v>
      </c>
      <c r="AU250" s="160" t="s">
        <v>87</v>
      </c>
      <c r="AV250" s="13" t="s">
        <v>87</v>
      </c>
      <c r="AW250" s="13" t="s">
        <v>33</v>
      </c>
      <c r="AX250" s="13" t="s">
        <v>85</v>
      </c>
      <c r="AY250" s="160" t="s">
        <v>149</v>
      </c>
    </row>
    <row r="251" spans="2:65" s="1" customFormat="1" ht="16.5" customHeight="1">
      <c r="B251" s="32"/>
      <c r="C251" s="176" t="s">
        <v>452</v>
      </c>
      <c r="D251" s="176" t="s">
        <v>414</v>
      </c>
      <c r="E251" s="177" t="s">
        <v>1381</v>
      </c>
      <c r="F251" s="178" t="s">
        <v>1382</v>
      </c>
      <c r="G251" s="179" t="s">
        <v>505</v>
      </c>
      <c r="H251" s="180">
        <v>2</v>
      </c>
      <c r="I251" s="181"/>
      <c r="J251" s="182">
        <f>ROUND(I251*H251,2)</f>
        <v>0</v>
      </c>
      <c r="K251" s="178" t="s">
        <v>1</v>
      </c>
      <c r="L251" s="183"/>
      <c r="M251" s="184" t="s">
        <v>1</v>
      </c>
      <c r="N251" s="185" t="s">
        <v>42</v>
      </c>
      <c r="P251" s="145">
        <f>O251*H251</f>
        <v>0</v>
      </c>
      <c r="Q251" s="145">
        <v>7.0400000000000003E-3</v>
      </c>
      <c r="R251" s="145">
        <f>Q251*H251</f>
        <v>1.4080000000000001E-2</v>
      </c>
      <c r="S251" s="145">
        <v>0</v>
      </c>
      <c r="T251" s="146">
        <f>S251*H251</f>
        <v>0</v>
      </c>
      <c r="AR251" s="147" t="s">
        <v>200</v>
      </c>
      <c r="AT251" s="147" t="s">
        <v>414</v>
      </c>
      <c r="AU251" s="147" t="s">
        <v>87</v>
      </c>
      <c r="AY251" s="17" t="s">
        <v>149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7" t="s">
        <v>85</v>
      </c>
      <c r="BK251" s="148">
        <f>ROUND(I251*H251,2)</f>
        <v>0</v>
      </c>
      <c r="BL251" s="17" t="s">
        <v>148</v>
      </c>
      <c r="BM251" s="147" t="s">
        <v>1383</v>
      </c>
    </row>
    <row r="252" spans="2:65" s="1" customFormat="1" ht="10.199999999999999">
      <c r="B252" s="32"/>
      <c r="D252" s="149" t="s">
        <v>162</v>
      </c>
      <c r="F252" s="150" t="s">
        <v>1382</v>
      </c>
      <c r="I252" s="151"/>
      <c r="L252" s="32"/>
      <c r="M252" s="152"/>
      <c r="T252" s="56"/>
      <c r="AT252" s="17" t="s">
        <v>162</v>
      </c>
      <c r="AU252" s="17" t="s">
        <v>87</v>
      </c>
    </row>
    <row r="253" spans="2:65" s="13" customFormat="1" ht="10.199999999999999">
      <c r="B253" s="159"/>
      <c r="D253" s="149" t="s">
        <v>163</v>
      </c>
      <c r="E253" s="160" t="s">
        <v>1</v>
      </c>
      <c r="F253" s="161" t="s">
        <v>1384</v>
      </c>
      <c r="H253" s="162">
        <v>2</v>
      </c>
      <c r="I253" s="163"/>
      <c r="L253" s="159"/>
      <c r="M253" s="164"/>
      <c r="T253" s="165"/>
      <c r="AT253" s="160" t="s">
        <v>163</v>
      </c>
      <c r="AU253" s="160" t="s">
        <v>87</v>
      </c>
      <c r="AV253" s="13" t="s">
        <v>87</v>
      </c>
      <c r="AW253" s="13" t="s">
        <v>33</v>
      </c>
      <c r="AX253" s="13" t="s">
        <v>85</v>
      </c>
      <c r="AY253" s="160" t="s">
        <v>149</v>
      </c>
    </row>
    <row r="254" spans="2:65" s="1" customFormat="1" ht="16.5" customHeight="1">
      <c r="B254" s="32"/>
      <c r="C254" s="136" t="s">
        <v>458</v>
      </c>
      <c r="D254" s="136" t="s">
        <v>155</v>
      </c>
      <c r="E254" s="137" t="s">
        <v>1385</v>
      </c>
      <c r="F254" s="138" t="s">
        <v>1386</v>
      </c>
      <c r="G254" s="139" t="s">
        <v>505</v>
      </c>
      <c r="H254" s="140">
        <v>5</v>
      </c>
      <c r="I254" s="141"/>
      <c r="J254" s="142">
        <f>ROUND(I254*H254,2)</f>
        <v>0</v>
      </c>
      <c r="K254" s="138" t="s">
        <v>159</v>
      </c>
      <c r="L254" s="32"/>
      <c r="M254" s="143" t="s">
        <v>1</v>
      </c>
      <c r="N254" s="144" t="s">
        <v>42</v>
      </c>
      <c r="P254" s="145">
        <f>O254*H254</f>
        <v>0</v>
      </c>
      <c r="Q254" s="145">
        <v>0</v>
      </c>
      <c r="R254" s="145">
        <f>Q254*H254</f>
        <v>0</v>
      </c>
      <c r="S254" s="145">
        <v>0</v>
      </c>
      <c r="T254" s="146">
        <f>S254*H254</f>
        <v>0</v>
      </c>
      <c r="AR254" s="147" t="s">
        <v>148</v>
      </c>
      <c r="AT254" s="147" t="s">
        <v>155</v>
      </c>
      <c r="AU254" s="147" t="s">
        <v>87</v>
      </c>
      <c r="AY254" s="17" t="s">
        <v>149</v>
      </c>
      <c r="BE254" s="148">
        <f>IF(N254="základní",J254,0)</f>
        <v>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7" t="s">
        <v>85</v>
      </c>
      <c r="BK254" s="148">
        <f>ROUND(I254*H254,2)</f>
        <v>0</v>
      </c>
      <c r="BL254" s="17" t="s">
        <v>148</v>
      </c>
      <c r="BM254" s="147" t="s">
        <v>1387</v>
      </c>
    </row>
    <row r="255" spans="2:65" s="1" customFormat="1" ht="19.2">
      <c r="B255" s="32"/>
      <c r="D255" s="149" t="s">
        <v>162</v>
      </c>
      <c r="F255" s="150" t="s">
        <v>1388</v>
      </c>
      <c r="I255" s="151"/>
      <c r="L255" s="32"/>
      <c r="M255" s="152"/>
      <c r="T255" s="56"/>
      <c r="AT255" s="17" t="s">
        <v>162</v>
      </c>
      <c r="AU255" s="17" t="s">
        <v>87</v>
      </c>
    </row>
    <row r="256" spans="2:65" s="13" customFormat="1" ht="10.199999999999999">
      <c r="B256" s="159"/>
      <c r="D256" s="149" t="s">
        <v>163</v>
      </c>
      <c r="E256" s="160" t="s">
        <v>1</v>
      </c>
      <c r="F256" s="161" t="s">
        <v>1389</v>
      </c>
      <c r="H256" s="162">
        <v>3</v>
      </c>
      <c r="I256" s="163"/>
      <c r="L256" s="159"/>
      <c r="M256" s="164"/>
      <c r="T256" s="165"/>
      <c r="AT256" s="160" t="s">
        <v>163</v>
      </c>
      <c r="AU256" s="160" t="s">
        <v>87</v>
      </c>
      <c r="AV256" s="13" t="s">
        <v>87</v>
      </c>
      <c r="AW256" s="13" t="s">
        <v>33</v>
      </c>
      <c r="AX256" s="13" t="s">
        <v>77</v>
      </c>
      <c r="AY256" s="160" t="s">
        <v>149</v>
      </c>
    </row>
    <row r="257" spans="2:65" s="13" customFormat="1" ht="10.199999999999999">
      <c r="B257" s="159"/>
      <c r="D257" s="149" t="s">
        <v>163</v>
      </c>
      <c r="E257" s="160" t="s">
        <v>1</v>
      </c>
      <c r="F257" s="161" t="s">
        <v>1390</v>
      </c>
      <c r="H257" s="162">
        <v>2</v>
      </c>
      <c r="I257" s="163"/>
      <c r="L257" s="159"/>
      <c r="M257" s="164"/>
      <c r="T257" s="165"/>
      <c r="AT257" s="160" t="s">
        <v>163</v>
      </c>
      <c r="AU257" s="160" t="s">
        <v>87</v>
      </c>
      <c r="AV257" s="13" t="s">
        <v>87</v>
      </c>
      <c r="AW257" s="13" t="s">
        <v>33</v>
      </c>
      <c r="AX257" s="13" t="s">
        <v>77</v>
      </c>
      <c r="AY257" s="160" t="s">
        <v>149</v>
      </c>
    </row>
    <row r="258" spans="2:65" s="14" customFormat="1" ht="10.199999999999999">
      <c r="B258" s="169"/>
      <c r="D258" s="149" t="s">
        <v>163</v>
      </c>
      <c r="E258" s="170" t="s">
        <v>1</v>
      </c>
      <c r="F258" s="171" t="s">
        <v>271</v>
      </c>
      <c r="H258" s="172">
        <v>5</v>
      </c>
      <c r="I258" s="173"/>
      <c r="L258" s="169"/>
      <c r="M258" s="174"/>
      <c r="T258" s="175"/>
      <c r="AT258" s="170" t="s">
        <v>163</v>
      </c>
      <c r="AU258" s="170" t="s">
        <v>87</v>
      </c>
      <c r="AV258" s="14" t="s">
        <v>148</v>
      </c>
      <c r="AW258" s="14" t="s">
        <v>33</v>
      </c>
      <c r="AX258" s="14" t="s">
        <v>85</v>
      </c>
      <c r="AY258" s="170" t="s">
        <v>149</v>
      </c>
    </row>
    <row r="259" spans="2:65" s="1" customFormat="1" ht="16.5" customHeight="1">
      <c r="B259" s="32"/>
      <c r="C259" s="176" t="s">
        <v>464</v>
      </c>
      <c r="D259" s="176" t="s">
        <v>414</v>
      </c>
      <c r="E259" s="177" t="s">
        <v>1391</v>
      </c>
      <c r="F259" s="178" t="s">
        <v>1392</v>
      </c>
      <c r="G259" s="179" t="s">
        <v>505</v>
      </c>
      <c r="H259" s="180">
        <v>3</v>
      </c>
      <c r="I259" s="181"/>
      <c r="J259" s="182">
        <f>ROUND(I259*H259,2)</f>
        <v>0</v>
      </c>
      <c r="K259" s="178" t="s">
        <v>1</v>
      </c>
      <c r="L259" s="183"/>
      <c r="M259" s="184" t="s">
        <v>1</v>
      </c>
      <c r="N259" s="185" t="s">
        <v>42</v>
      </c>
      <c r="P259" s="145">
        <f>O259*H259</f>
        <v>0</v>
      </c>
      <c r="Q259" s="145">
        <v>1.0800000000000001E-2</v>
      </c>
      <c r="R259" s="145">
        <f>Q259*H259</f>
        <v>3.2399999999999998E-2</v>
      </c>
      <c r="S259" s="145">
        <v>0</v>
      </c>
      <c r="T259" s="146">
        <f>S259*H259</f>
        <v>0</v>
      </c>
      <c r="AR259" s="147" t="s">
        <v>200</v>
      </c>
      <c r="AT259" s="147" t="s">
        <v>414</v>
      </c>
      <c r="AU259" s="147" t="s">
        <v>87</v>
      </c>
      <c r="AY259" s="17" t="s">
        <v>149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85</v>
      </c>
      <c r="BK259" s="148">
        <f>ROUND(I259*H259,2)</f>
        <v>0</v>
      </c>
      <c r="BL259" s="17" t="s">
        <v>148</v>
      </c>
      <c r="BM259" s="147" t="s">
        <v>1393</v>
      </c>
    </row>
    <row r="260" spans="2:65" s="1" customFormat="1" ht="10.199999999999999">
      <c r="B260" s="32"/>
      <c r="D260" s="149" t="s">
        <v>162</v>
      </c>
      <c r="F260" s="150" t="s">
        <v>1392</v>
      </c>
      <c r="I260" s="151"/>
      <c r="L260" s="32"/>
      <c r="M260" s="152"/>
      <c r="T260" s="56"/>
      <c r="AT260" s="17" t="s">
        <v>162</v>
      </c>
      <c r="AU260" s="17" t="s">
        <v>87</v>
      </c>
    </row>
    <row r="261" spans="2:65" s="13" customFormat="1" ht="10.199999999999999">
      <c r="B261" s="159"/>
      <c r="D261" s="149" t="s">
        <v>163</v>
      </c>
      <c r="E261" s="160" t="s">
        <v>1</v>
      </c>
      <c r="F261" s="161" t="s">
        <v>1394</v>
      </c>
      <c r="H261" s="162">
        <v>3</v>
      </c>
      <c r="I261" s="163"/>
      <c r="L261" s="159"/>
      <c r="M261" s="164"/>
      <c r="T261" s="165"/>
      <c r="AT261" s="160" t="s">
        <v>163</v>
      </c>
      <c r="AU261" s="160" t="s">
        <v>87</v>
      </c>
      <c r="AV261" s="13" t="s">
        <v>87</v>
      </c>
      <c r="AW261" s="13" t="s">
        <v>33</v>
      </c>
      <c r="AX261" s="13" t="s">
        <v>85</v>
      </c>
      <c r="AY261" s="160" t="s">
        <v>149</v>
      </c>
    </row>
    <row r="262" spans="2:65" s="1" customFormat="1" ht="16.5" customHeight="1">
      <c r="B262" s="32"/>
      <c r="C262" s="176" t="s">
        <v>470</v>
      </c>
      <c r="D262" s="176" t="s">
        <v>414</v>
      </c>
      <c r="E262" s="177" t="s">
        <v>1395</v>
      </c>
      <c r="F262" s="178" t="s">
        <v>1396</v>
      </c>
      <c r="G262" s="179" t="s">
        <v>505</v>
      </c>
      <c r="H262" s="180">
        <v>2</v>
      </c>
      <c r="I262" s="181"/>
      <c r="J262" s="182">
        <f>ROUND(I262*H262,2)</f>
        <v>0</v>
      </c>
      <c r="K262" s="178" t="s">
        <v>1</v>
      </c>
      <c r="L262" s="183"/>
      <c r="M262" s="184" t="s">
        <v>1</v>
      </c>
      <c r="N262" s="185" t="s">
        <v>42</v>
      </c>
      <c r="P262" s="145">
        <f>O262*H262</f>
        <v>0</v>
      </c>
      <c r="Q262" s="145">
        <v>7.4999999999999997E-3</v>
      </c>
      <c r="R262" s="145">
        <f>Q262*H262</f>
        <v>1.4999999999999999E-2</v>
      </c>
      <c r="S262" s="145">
        <v>0</v>
      </c>
      <c r="T262" s="146">
        <f>S262*H262</f>
        <v>0</v>
      </c>
      <c r="AR262" s="147" t="s">
        <v>200</v>
      </c>
      <c r="AT262" s="147" t="s">
        <v>414</v>
      </c>
      <c r="AU262" s="147" t="s">
        <v>87</v>
      </c>
      <c r="AY262" s="17" t="s">
        <v>149</v>
      </c>
      <c r="BE262" s="148">
        <f>IF(N262="základní",J262,0)</f>
        <v>0</v>
      </c>
      <c r="BF262" s="148">
        <f>IF(N262="snížená",J262,0)</f>
        <v>0</v>
      </c>
      <c r="BG262" s="148">
        <f>IF(N262="zákl. přenesená",J262,0)</f>
        <v>0</v>
      </c>
      <c r="BH262" s="148">
        <f>IF(N262="sníž. přenesená",J262,0)</f>
        <v>0</v>
      </c>
      <c r="BI262" s="148">
        <f>IF(N262="nulová",J262,0)</f>
        <v>0</v>
      </c>
      <c r="BJ262" s="17" t="s">
        <v>85</v>
      </c>
      <c r="BK262" s="148">
        <f>ROUND(I262*H262,2)</f>
        <v>0</v>
      </c>
      <c r="BL262" s="17" t="s">
        <v>148</v>
      </c>
      <c r="BM262" s="147" t="s">
        <v>1397</v>
      </c>
    </row>
    <row r="263" spans="2:65" s="1" customFormat="1" ht="10.199999999999999">
      <c r="B263" s="32"/>
      <c r="D263" s="149" t="s">
        <v>162</v>
      </c>
      <c r="F263" s="150" t="s">
        <v>1396</v>
      </c>
      <c r="I263" s="151"/>
      <c r="L263" s="32"/>
      <c r="M263" s="152"/>
      <c r="T263" s="56"/>
      <c r="AT263" s="17" t="s">
        <v>162</v>
      </c>
      <c r="AU263" s="17" t="s">
        <v>87</v>
      </c>
    </row>
    <row r="264" spans="2:65" s="13" customFormat="1" ht="10.199999999999999">
      <c r="B264" s="159"/>
      <c r="D264" s="149" t="s">
        <v>163</v>
      </c>
      <c r="E264" s="160" t="s">
        <v>1</v>
      </c>
      <c r="F264" s="161" t="s">
        <v>1384</v>
      </c>
      <c r="H264" s="162">
        <v>2</v>
      </c>
      <c r="I264" s="163"/>
      <c r="L264" s="159"/>
      <c r="M264" s="164"/>
      <c r="T264" s="165"/>
      <c r="AT264" s="160" t="s">
        <v>163</v>
      </c>
      <c r="AU264" s="160" t="s">
        <v>87</v>
      </c>
      <c r="AV264" s="13" t="s">
        <v>87</v>
      </c>
      <c r="AW264" s="13" t="s">
        <v>33</v>
      </c>
      <c r="AX264" s="13" t="s">
        <v>85</v>
      </c>
      <c r="AY264" s="160" t="s">
        <v>149</v>
      </c>
    </row>
    <row r="265" spans="2:65" s="1" customFormat="1" ht="16.5" customHeight="1">
      <c r="B265" s="32"/>
      <c r="C265" s="136" t="s">
        <v>476</v>
      </c>
      <c r="D265" s="136" t="s">
        <v>155</v>
      </c>
      <c r="E265" s="137" t="s">
        <v>1398</v>
      </c>
      <c r="F265" s="138" t="s">
        <v>1399</v>
      </c>
      <c r="G265" s="139" t="s">
        <v>505</v>
      </c>
      <c r="H265" s="140">
        <v>1</v>
      </c>
      <c r="I265" s="141"/>
      <c r="J265" s="142">
        <f>ROUND(I265*H265,2)</f>
        <v>0</v>
      </c>
      <c r="K265" s="138" t="s">
        <v>159</v>
      </c>
      <c r="L265" s="32"/>
      <c r="M265" s="143" t="s">
        <v>1</v>
      </c>
      <c r="N265" s="144" t="s">
        <v>42</v>
      </c>
      <c r="P265" s="145">
        <f>O265*H265</f>
        <v>0</v>
      </c>
      <c r="Q265" s="145">
        <v>0</v>
      </c>
      <c r="R265" s="145">
        <f>Q265*H265</f>
        <v>0</v>
      </c>
      <c r="S265" s="145">
        <v>0</v>
      </c>
      <c r="T265" s="146">
        <f>S265*H265</f>
        <v>0</v>
      </c>
      <c r="AR265" s="147" t="s">
        <v>148</v>
      </c>
      <c r="AT265" s="147" t="s">
        <v>155</v>
      </c>
      <c r="AU265" s="147" t="s">
        <v>87</v>
      </c>
      <c r="AY265" s="17" t="s">
        <v>149</v>
      </c>
      <c r="BE265" s="148">
        <f>IF(N265="základní",J265,0)</f>
        <v>0</v>
      </c>
      <c r="BF265" s="148">
        <f>IF(N265="snížená",J265,0)</f>
        <v>0</v>
      </c>
      <c r="BG265" s="148">
        <f>IF(N265="zákl. přenesená",J265,0)</f>
        <v>0</v>
      </c>
      <c r="BH265" s="148">
        <f>IF(N265="sníž. přenesená",J265,0)</f>
        <v>0</v>
      </c>
      <c r="BI265" s="148">
        <f>IF(N265="nulová",J265,0)</f>
        <v>0</v>
      </c>
      <c r="BJ265" s="17" t="s">
        <v>85</v>
      </c>
      <c r="BK265" s="148">
        <f>ROUND(I265*H265,2)</f>
        <v>0</v>
      </c>
      <c r="BL265" s="17" t="s">
        <v>148</v>
      </c>
      <c r="BM265" s="147" t="s">
        <v>1400</v>
      </c>
    </row>
    <row r="266" spans="2:65" s="1" customFormat="1" ht="19.2">
      <c r="B266" s="32"/>
      <c r="D266" s="149" t="s">
        <v>162</v>
      </c>
      <c r="F266" s="150" t="s">
        <v>1401</v>
      </c>
      <c r="I266" s="151"/>
      <c r="L266" s="32"/>
      <c r="M266" s="152"/>
      <c r="T266" s="56"/>
      <c r="AT266" s="17" t="s">
        <v>162</v>
      </c>
      <c r="AU266" s="17" t="s">
        <v>87</v>
      </c>
    </row>
    <row r="267" spans="2:65" s="13" customFormat="1" ht="10.199999999999999">
      <c r="B267" s="159"/>
      <c r="D267" s="149" t="s">
        <v>163</v>
      </c>
      <c r="E267" s="160" t="s">
        <v>1</v>
      </c>
      <c r="F267" s="161" t="s">
        <v>1402</v>
      </c>
      <c r="H267" s="162">
        <v>1</v>
      </c>
      <c r="I267" s="163"/>
      <c r="L267" s="159"/>
      <c r="M267" s="164"/>
      <c r="T267" s="165"/>
      <c r="AT267" s="160" t="s">
        <v>163</v>
      </c>
      <c r="AU267" s="160" t="s">
        <v>87</v>
      </c>
      <c r="AV267" s="13" t="s">
        <v>87</v>
      </c>
      <c r="AW267" s="13" t="s">
        <v>33</v>
      </c>
      <c r="AX267" s="13" t="s">
        <v>85</v>
      </c>
      <c r="AY267" s="160" t="s">
        <v>149</v>
      </c>
    </row>
    <row r="268" spans="2:65" s="1" customFormat="1" ht="16.5" customHeight="1">
      <c r="B268" s="32"/>
      <c r="C268" s="176" t="s">
        <v>482</v>
      </c>
      <c r="D268" s="176" t="s">
        <v>414</v>
      </c>
      <c r="E268" s="177" t="s">
        <v>1403</v>
      </c>
      <c r="F268" s="178" t="s">
        <v>1404</v>
      </c>
      <c r="G268" s="179" t="s">
        <v>505</v>
      </c>
      <c r="H268" s="180">
        <v>1</v>
      </c>
      <c r="I268" s="181"/>
      <c r="J268" s="182">
        <f>ROUND(I268*H268,2)</f>
        <v>0</v>
      </c>
      <c r="K268" s="178" t="s">
        <v>1</v>
      </c>
      <c r="L268" s="183"/>
      <c r="M268" s="184" t="s">
        <v>1</v>
      </c>
      <c r="N268" s="185" t="s">
        <v>42</v>
      </c>
      <c r="P268" s="145">
        <f>O268*H268</f>
        <v>0</v>
      </c>
      <c r="Q268" s="145">
        <v>1.15E-2</v>
      </c>
      <c r="R268" s="145">
        <f>Q268*H268</f>
        <v>1.15E-2</v>
      </c>
      <c r="S268" s="145">
        <v>0</v>
      </c>
      <c r="T268" s="146">
        <f>S268*H268</f>
        <v>0</v>
      </c>
      <c r="AR268" s="147" t="s">
        <v>200</v>
      </c>
      <c r="AT268" s="147" t="s">
        <v>414</v>
      </c>
      <c r="AU268" s="147" t="s">
        <v>87</v>
      </c>
      <c r="AY268" s="17" t="s">
        <v>149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7" t="s">
        <v>85</v>
      </c>
      <c r="BK268" s="148">
        <f>ROUND(I268*H268,2)</f>
        <v>0</v>
      </c>
      <c r="BL268" s="17" t="s">
        <v>148</v>
      </c>
      <c r="BM268" s="147" t="s">
        <v>1405</v>
      </c>
    </row>
    <row r="269" spans="2:65" s="1" customFormat="1" ht="10.199999999999999">
      <c r="B269" s="32"/>
      <c r="D269" s="149" t="s">
        <v>162</v>
      </c>
      <c r="F269" s="150" t="s">
        <v>1404</v>
      </c>
      <c r="I269" s="151"/>
      <c r="L269" s="32"/>
      <c r="M269" s="152"/>
      <c r="T269" s="56"/>
      <c r="AT269" s="17" t="s">
        <v>162</v>
      </c>
      <c r="AU269" s="17" t="s">
        <v>87</v>
      </c>
    </row>
    <row r="270" spans="2:65" s="13" customFormat="1" ht="10.199999999999999">
      <c r="B270" s="159"/>
      <c r="D270" s="149" t="s">
        <v>163</v>
      </c>
      <c r="E270" s="160" t="s">
        <v>1</v>
      </c>
      <c r="F270" s="161" t="s">
        <v>1406</v>
      </c>
      <c r="H270" s="162">
        <v>1</v>
      </c>
      <c r="I270" s="163"/>
      <c r="L270" s="159"/>
      <c r="M270" s="164"/>
      <c r="T270" s="165"/>
      <c r="AT270" s="160" t="s">
        <v>163</v>
      </c>
      <c r="AU270" s="160" t="s">
        <v>87</v>
      </c>
      <c r="AV270" s="13" t="s">
        <v>87</v>
      </c>
      <c r="AW270" s="13" t="s">
        <v>33</v>
      </c>
      <c r="AX270" s="13" t="s">
        <v>85</v>
      </c>
      <c r="AY270" s="160" t="s">
        <v>149</v>
      </c>
    </row>
    <row r="271" spans="2:65" s="1" customFormat="1" ht="16.5" customHeight="1">
      <c r="B271" s="32"/>
      <c r="C271" s="136" t="s">
        <v>489</v>
      </c>
      <c r="D271" s="136" t="s">
        <v>155</v>
      </c>
      <c r="E271" s="137" t="s">
        <v>1407</v>
      </c>
      <c r="F271" s="138" t="s">
        <v>1408</v>
      </c>
      <c r="G271" s="139" t="s">
        <v>505</v>
      </c>
      <c r="H271" s="140">
        <v>4</v>
      </c>
      <c r="I271" s="141"/>
      <c r="J271" s="142">
        <f>ROUND(I271*H271,2)</f>
        <v>0</v>
      </c>
      <c r="K271" s="138" t="s">
        <v>159</v>
      </c>
      <c r="L271" s="32"/>
      <c r="M271" s="143" t="s">
        <v>1</v>
      </c>
      <c r="N271" s="144" t="s">
        <v>42</v>
      </c>
      <c r="P271" s="145">
        <f>O271*H271</f>
        <v>0</v>
      </c>
      <c r="Q271" s="145">
        <v>1.7099999999999999E-3</v>
      </c>
      <c r="R271" s="145">
        <f>Q271*H271</f>
        <v>6.8399999999999997E-3</v>
      </c>
      <c r="S271" s="145">
        <v>0</v>
      </c>
      <c r="T271" s="146">
        <f>S271*H271</f>
        <v>0</v>
      </c>
      <c r="AR271" s="147" t="s">
        <v>148</v>
      </c>
      <c r="AT271" s="147" t="s">
        <v>155</v>
      </c>
      <c r="AU271" s="147" t="s">
        <v>87</v>
      </c>
      <c r="AY271" s="17" t="s">
        <v>149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85</v>
      </c>
      <c r="BK271" s="148">
        <f>ROUND(I271*H271,2)</f>
        <v>0</v>
      </c>
      <c r="BL271" s="17" t="s">
        <v>148</v>
      </c>
      <c r="BM271" s="147" t="s">
        <v>1409</v>
      </c>
    </row>
    <row r="272" spans="2:65" s="1" customFormat="1" ht="19.2">
      <c r="B272" s="32"/>
      <c r="D272" s="149" t="s">
        <v>162</v>
      </c>
      <c r="F272" s="150" t="s">
        <v>1410</v>
      </c>
      <c r="I272" s="151"/>
      <c r="L272" s="32"/>
      <c r="M272" s="152"/>
      <c r="T272" s="56"/>
      <c r="AT272" s="17" t="s">
        <v>162</v>
      </c>
      <c r="AU272" s="17" t="s">
        <v>87</v>
      </c>
    </row>
    <row r="273" spans="2:65" s="13" customFormat="1" ht="10.199999999999999">
      <c r="B273" s="159"/>
      <c r="D273" s="149" t="s">
        <v>163</v>
      </c>
      <c r="E273" s="160" t="s">
        <v>1</v>
      </c>
      <c r="F273" s="161" t="s">
        <v>1411</v>
      </c>
      <c r="H273" s="162">
        <v>1</v>
      </c>
      <c r="I273" s="163"/>
      <c r="L273" s="159"/>
      <c r="M273" s="164"/>
      <c r="T273" s="165"/>
      <c r="AT273" s="160" t="s">
        <v>163</v>
      </c>
      <c r="AU273" s="160" t="s">
        <v>87</v>
      </c>
      <c r="AV273" s="13" t="s">
        <v>87</v>
      </c>
      <c r="AW273" s="13" t="s">
        <v>33</v>
      </c>
      <c r="AX273" s="13" t="s">
        <v>77</v>
      </c>
      <c r="AY273" s="160" t="s">
        <v>149</v>
      </c>
    </row>
    <row r="274" spans="2:65" s="13" customFormat="1" ht="10.199999999999999">
      <c r="B274" s="159"/>
      <c r="D274" s="149" t="s">
        <v>163</v>
      </c>
      <c r="E274" s="160" t="s">
        <v>1</v>
      </c>
      <c r="F274" s="161" t="s">
        <v>1412</v>
      </c>
      <c r="H274" s="162">
        <v>3</v>
      </c>
      <c r="I274" s="163"/>
      <c r="L274" s="159"/>
      <c r="M274" s="164"/>
      <c r="T274" s="165"/>
      <c r="AT274" s="160" t="s">
        <v>163</v>
      </c>
      <c r="AU274" s="160" t="s">
        <v>87</v>
      </c>
      <c r="AV274" s="13" t="s">
        <v>87</v>
      </c>
      <c r="AW274" s="13" t="s">
        <v>33</v>
      </c>
      <c r="AX274" s="13" t="s">
        <v>77</v>
      </c>
      <c r="AY274" s="160" t="s">
        <v>149</v>
      </c>
    </row>
    <row r="275" spans="2:65" s="14" customFormat="1" ht="10.199999999999999">
      <c r="B275" s="169"/>
      <c r="D275" s="149" t="s">
        <v>163</v>
      </c>
      <c r="E275" s="170" t="s">
        <v>1</v>
      </c>
      <c r="F275" s="171" t="s">
        <v>271</v>
      </c>
      <c r="H275" s="172">
        <v>4</v>
      </c>
      <c r="I275" s="173"/>
      <c r="L275" s="169"/>
      <c r="M275" s="174"/>
      <c r="T275" s="175"/>
      <c r="AT275" s="170" t="s">
        <v>163</v>
      </c>
      <c r="AU275" s="170" t="s">
        <v>87</v>
      </c>
      <c r="AV275" s="14" t="s">
        <v>148</v>
      </c>
      <c r="AW275" s="14" t="s">
        <v>33</v>
      </c>
      <c r="AX275" s="14" t="s">
        <v>85</v>
      </c>
      <c r="AY275" s="170" t="s">
        <v>149</v>
      </c>
    </row>
    <row r="276" spans="2:65" s="1" customFormat="1" ht="16.5" customHeight="1">
      <c r="B276" s="32"/>
      <c r="C276" s="176" t="s">
        <v>495</v>
      </c>
      <c r="D276" s="176" t="s">
        <v>414</v>
      </c>
      <c r="E276" s="177" t="s">
        <v>1413</v>
      </c>
      <c r="F276" s="178" t="s">
        <v>1414</v>
      </c>
      <c r="G276" s="179" t="s">
        <v>505</v>
      </c>
      <c r="H276" s="180">
        <v>3</v>
      </c>
      <c r="I276" s="181"/>
      <c r="J276" s="182">
        <f>ROUND(I276*H276,2)</f>
        <v>0</v>
      </c>
      <c r="K276" s="178" t="s">
        <v>1</v>
      </c>
      <c r="L276" s="183"/>
      <c r="M276" s="184" t="s">
        <v>1</v>
      </c>
      <c r="N276" s="185" t="s">
        <v>42</v>
      </c>
      <c r="P276" s="145">
        <f>O276*H276</f>
        <v>0</v>
      </c>
      <c r="Q276" s="145">
        <v>1.9400000000000001E-2</v>
      </c>
      <c r="R276" s="145">
        <f>Q276*H276</f>
        <v>5.8200000000000002E-2</v>
      </c>
      <c r="S276" s="145">
        <v>0</v>
      </c>
      <c r="T276" s="146">
        <f>S276*H276</f>
        <v>0</v>
      </c>
      <c r="AR276" s="147" t="s">
        <v>200</v>
      </c>
      <c r="AT276" s="147" t="s">
        <v>414</v>
      </c>
      <c r="AU276" s="147" t="s">
        <v>87</v>
      </c>
      <c r="AY276" s="17" t="s">
        <v>149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7" t="s">
        <v>85</v>
      </c>
      <c r="BK276" s="148">
        <f>ROUND(I276*H276,2)</f>
        <v>0</v>
      </c>
      <c r="BL276" s="17" t="s">
        <v>148</v>
      </c>
      <c r="BM276" s="147" t="s">
        <v>1415</v>
      </c>
    </row>
    <row r="277" spans="2:65" s="1" customFormat="1" ht="10.199999999999999">
      <c r="B277" s="32"/>
      <c r="D277" s="149" t="s">
        <v>162</v>
      </c>
      <c r="F277" s="150" t="s">
        <v>1414</v>
      </c>
      <c r="I277" s="151"/>
      <c r="L277" s="32"/>
      <c r="M277" s="152"/>
      <c r="T277" s="56"/>
      <c r="AT277" s="17" t="s">
        <v>162</v>
      </c>
      <c r="AU277" s="17" t="s">
        <v>87</v>
      </c>
    </row>
    <row r="278" spans="2:65" s="13" customFormat="1" ht="10.199999999999999">
      <c r="B278" s="159"/>
      <c r="D278" s="149" t="s">
        <v>163</v>
      </c>
      <c r="E278" s="160" t="s">
        <v>1</v>
      </c>
      <c r="F278" s="161" t="s">
        <v>1416</v>
      </c>
      <c r="H278" s="162">
        <v>3</v>
      </c>
      <c r="I278" s="163"/>
      <c r="L278" s="159"/>
      <c r="M278" s="164"/>
      <c r="T278" s="165"/>
      <c r="AT278" s="160" t="s">
        <v>163</v>
      </c>
      <c r="AU278" s="160" t="s">
        <v>87</v>
      </c>
      <c r="AV278" s="13" t="s">
        <v>87</v>
      </c>
      <c r="AW278" s="13" t="s">
        <v>33</v>
      </c>
      <c r="AX278" s="13" t="s">
        <v>85</v>
      </c>
      <c r="AY278" s="160" t="s">
        <v>149</v>
      </c>
    </row>
    <row r="279" spans="2:65" s="1" customFormat="1" ht="16.5" customHeight="1">
      <c r="B279" s="32"/>
      <c r="C279" s="176" t="s">
        <v>502</v>
      </c>
      <c r="D279" s="176" t="s">
        <v>414</v>
      </c>
      <c r="E279" s="177" t="s">
        <v>1417</v>
      </c>
      <c r="F279" s="178" t="s">
        <v>1418</v>
      </c>
      <c r="G279" s="179" t="s">
        <v>505</v>
      </c>
      <c r="H279" s="180">
        <v>1</v>
      </c>
      <c r="I279" s="181"/>
      <c r="J279" s="182">
        <f>ROUND(I279*H279,2)</f>
        <v>0</v>
      </c>
      <c r="K279" s="178" t="s">
        <v>1</v>
      </c>
      <c r="L279" s="183"/>
      <c r="M279" s="184" t="s">
        <v>1</v>
      </c>
      <c r="N279" s="185" t="s">
        <v>42</v>
      </c>
      <c r="P279" s="145">
        <f>O279*H279</f>
        <v>0</v>
      </c>
      <c r="Q279" s="145">
        <v>1.8599999999999998E-2</v>
      </c>
      <c r="R279" s="145">
        <f>Q279*H279</f>
        <v>1.8599999999999998E-2</v>
      </c>
      <c r="S279" s="145">
        <v>0</v>
      </c>
      <c r="T279" s="146">
        <f>S279*H279</f>
        <v>0</v>
      </c>
      <c r="AR279" s="147" t="s">
        <v>200</v>
      </c>
      <c r="AT279" s="147" t="s">
        <v>414</v>
      </c>
      <c r="AU279" s="147" t="s">
        <v>87</v>
      </c>
      <c r="AY279" s="17" t="s">
        <v>149</v>
      </c>
      <c r="BE279" s="148">
        <f>IF(N279="základní",J279,0)</f>
        <v>0</v>
      </c>
      <c r="BF279" s="148">
        <f>IF(N279="snížená",J279,0)</f>
        <v>0</v>
      </c>
      <c r="BG279" s="148">
        <f>IF(N279="zákl. přenesená",J279,0)</f>
        <v>0</v>
      </c>
      <c r="BH279" s="148">
        <f>IF(N279="sníž. přenesená",J279,0)</f>
        <v>0</v>
      </c>
      <c r="BI279" s="148">
        <f>IF(N279="nulová",J279,0)</f>
        <v>0</v>
      </c>
      <c r="BJ279" s="17" t="s">
        <v>85</v>
      </c>
      <c r="BK279" s="148">
        <f>ROUND(I279*H279,2)</f>
        <v>0</v>
      </c>
      <c r="BL279" s="17" t="s">
        <v>148</v>
      </c>
      <c r="BM279" s="147" t="s">
        <v>1419</v>
      </c>
    </row>
    <row r="280" spans="2:65" s="1" customFormat="1" ht="10.199999999999999">
      <c r="B280" s="32"/>
      <c r="D280" s="149" t="s">
        <v>162</v>
      </c>
      <c r="F280" s="150" t="s">
        <v>1418</v>
      </c>
      <c r="I280" s="151"/>
      <c r="L280" s="32"/>
      <c r="M280" s="152"/>
      <c r="T280" s="56"/>
      <c r="AT280" s="17" t="s">
        <v>162</v>
      </c>
      <c r="AU280" s="17" t="s">
        <v>87</v>
      </c>
    </row>
    <row r="281" spans="2:65" s="13" customFormat="1" ht="10.199999999999999">
      <c r="B281" s="159"/>
      <c r="D281" s="149" t="s">
        <v>163</v>
      </c>
      <c r="E281" s="160" t="s">
        <v>1</v>
      </c>
      <c r="F281" s="161" t="s">
        <v>1411</v>
      </c>
      <c r="H281" s="162">
        <v>1</v>
      </c>
      <c r="I281" s="163"/>
      <c r="L281" s="159"/>
      <c r="M281" s="164"/>
      <c r="T281" s="165"/>
      <c r="AT281" s="160" t="s">
        <v>163</v>
      </c>
      <c r="AU281" s="160" t="s">
        <v>87</v>
      </c>
      <c r="AV281" s="13" t="s">
        <v>87</v>
      </c>
      <c r="AW281" s="13" t="s">
        <v>33</v>
      </c>
      <c r="AX281" s="13" t="s">
        <v>85</v>
      </c>
      <c r="AY281" s="160" t="s">
        <v>149</v>
      </c>
    </row>
    <row r="282" spans="2:65" s="1" customFormat="1" ht="16.5" customHeight="1">
      <c r="B282" s="32"/>
      <c r="C282" s="136" t="s">
        <v>511</v>
      </c>
      <c r="D282" s="136" t="s">
        <v>155</v>
      </c>
      <c r="E282" s="137" t="s">
        <v>1420</v>
      </c>
      <c r="F282" s="138" t="s">
        <v>1421</v>
      </c>
      <c r="G282" s="139" t="s">
        <v>505</v>
      </c>
      <c r="H282" s="140">
        <v>2</v>
      </c>
      <c r="I282" s="141"/>
      <c r="J282" s="142">
        <f>ROUND(I282*H282,2)</f>
        <v>0</v>
      </c>
      <c r="K282" s="138" t="s">
        <v>159</v>
      </c>
      <c r="L282" s="32"/>
      <c r="M282" s="143" t="s">
        <v>1</v>
      </c>
      <c r="N282" s="144" t="s">
        <v>42</v>
      </c>
      <c r="P282" s="145">
        <f>O282*H282</f>
        <v>0</v>
      </c>
      <c r="Q282" s="145">
        <v>1.67E-3</v>
      </c>
      <c r="R282" s="145">
        <f>Q282*H282</f>
        <v>3.3400000000000001E-3</v>
      </c>
      <c r="S282" s="145">
        <v>0</v>
      </c>
      <c r="T282" s="146">
        <f>S282*H282</f>
        <v>0</v>
      </c>
      <c r="AR282" s="147" t="s">
        <v>148</v>
      </c>
      <c r="AT282" s="147" t="s">
        <v>155</v>
      </c>
      <c r="AU282" s="147" t="s">
        <v>87</v>
      </c>
      <c r="AY282" s="17" t="s">
        <v>149</v>
      </c>
      <c r="BE282" s="148">
        <f>IF(N282="základní",J282,0)</f>
        <v>0</v>
      </c>
      <c r="BF282" s="148">
        <f>IF(N282="snížená",J282,0)</f>
        <v>0</v>
      </c>
      <c r="BG282" s="148">
        <f>IF(N282="zákl. přenesená",J282,0)</f>
        <v>0</v>
      </c>
      <c r="BH282" s="148">
        <f>IF(N282="sníž. přenesená",J282,0)</f>
        <v>0</v>
      </c>
      <c r="BI282" s="148">
        <f>IF(N282="nulová",J282,0)</f>
        <v>0</v>
      </c>
      <c r="BJ282" s="17" t="s">
        <v>85</v>
      </c>
      <c r="BK282" s="148">
        <f>ROUND(I282*H282,2)</f>
        <v>0</v>
      </c>
      <c r="BL282" s="17" t="s">
        <v>148</v>
      </c>
      <c r="BM282" s="147" t="s">
        <v>1422</v>
      </c>
    </row>
    <row r="283" spans="2:65" s="1" customFormat="1" ht="19.2">
      <c r="B283" s="32"/>
      <c r="D283" s="149" t="s">
        <v>162</v>
      </c>
      <c r="F283" s="150" t="s">
        <v>1423</v>
      </c>
      <c r="I283" s="151"/>
      <c r="L283" s="32"/>
      <c r="M283" s="152"/>
      <c r="T283" s="56"/>
      <c r="AT283" s="17" t="s">
        <v>162</v>
      </c>
      <c r="AU283" s="17" t="s">
        <v>87</v>
      </c>
    </row>
    <row r="284" spans="2:65" s="13" customFormat="1" ht="10.199999999999999">
      <c r="B284" s="159"/>
      <c r="D284" s="149" t="s">
        <v>163</v>
      </c>
      <c r="E284" s="160" t="s">
        <v>1</v>
      </c>
      <c r="F284" s="161" t="s">
        <v>1424</v>
      </c>
      <c r="H284" s="162">
        <v>2</v>
      </c>
      <c r="I284" s="163"/>
      <c r="L284" s="159"/>
      <c r="M284" s="164"/>
      <c r="T284" s="165"/>
      <c r="AT284" s="160" t="s">
        <v>163</v>
      </c>
      <c r="AU284" s="160" t="s">
        <v>87</v>
      </c>
      <c r="AV284" s="13" t="s">
        <v>87</v>
      </c>
      <c r="AW284" s="13" t="s">
        <v>33</v>
      </c>
      <c r="AX284" s="13" t="s">
        <v>85</v>
      </c>
      <c r="AY284" s="160" t="s">
        <v>149</v>
      </c>
    </row>
    <row r="285" spans="2:65" s="1" customFormat="1" ht="16.5" customHeight="1">
      <c r="B285" s="32"/>
      <c r="C285" s="176" t="s">
        <v>516</v>
      </c>
      <c r="D285" s="176" t="s">
        <v>414</v>
      </c>
      <c r="E285" s="177" t="s">
        <v>1425</v>
      </c>
      <c r="F285" s="178" t="s">
        <v>1426</v>
      </c>
      <c r="G285" s="179" t="s">
        <v>505</v>
      </c>
      <c r="H285" s="180">
        <v>2</v>
      </c>
      <c r="I285" s="181"/>
      <c r="J285" s="182">
        <f>ROUND(I285*H285,2)</f>
        <v>0</v>
      </c>
      <c r="K285" s="178" t="s">
        <v>1</v>
      </c>
      <c r="L285" s="183"/>
      <c r="M285" s="184" t="s">
        <v>1</v>
      </c>
      <c r="N285" s="185" t="s">
        <v>42</v>
      </c>
      <c r="P285" s="145">
        <f>O285*H285</f>
        <v>0</v>
      </c>
      <c r="Q285" s="145">
        <v>1.34E-2</v>
      </c>
      <c r="R285" s="145">
        <f>Q285*H285</f>
        <v>2.6800000000000001E-2</v>
      </c>
      <c r="S285" s="145">
        <v>0</v>
      </c>
      <c r="T285" s="146">
        <f>S285*H285</f>
        <v>0</v>
      </c>
      <c r="AR285" s="147" t="s">
        <v>200</v>
      </c>
      <c r="AT285" s="147" t="s">
        <v>414</v>
      </c>
      <c r="AU285" s="147" t="s">
        <v>87</v>
      </c>
      <c r="AY285" s="17" t="s">
        <v>149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7" t="s">
        <v>85</v>
      </c>
      <c r="BK285" s="148">
        <f>ROUND(I285*H285,2)</f>
        <v>0</v>
      </c>
      <c r="BL285" s="17" t="s">
        <v>148</v>
      </c>
      <c r="BM285" s="147" t="s">
        <v>1427</v>
      </c>
    </row>
    <row r="286" spans="2:65" s="1" customFormat="1" ht="10.199999999999999">
      <c r="B286" s="32"/>
      <c r="D286" s="149" t="s">
        <v>162</v>
      </c>
      <c r="F286" s="150" t="s">
        <v>1426</v>
      </c>
      <c r="I286" s="151"/>
      <c r="L286" s="32"/>
      <c r="M286" s="152"/>
      <c r="T286" s="56"/>
      <c r="AT286" s="17" t="s">
        <v>162</v>
      </c>
      <c r="AU286" s="17" t="s">
        <v>87</v>
      </c>
    </row>
    <row r="287" spans="2:65" s="13" customFormat="1" ht="10.199999999999999">
      <c r="B287" s="159"/>
      <c r="D287" s="149" t="s">
        <v>163</v>
      </c>
      <c r="E287" s="160" t="s">
        <v>1</v>
      </c>
      <c r="F287" s="161" t="s">
        <v>1428</v>
      </c>
      <c r="H287" s="162">
        <v>2</v>
      </c>
      <c r="I287" s="163"/>
      <c r="L287" s="159"/>
      <c r="M287" s="164"/>
      <c r="T287" s="165"/>
      <c r="AT287" s="160" t="s">
        <v>163</v>
      </c>
      <c r="AU287" s="160" t="s">
        <v>87</v>
      </c>
      <c r="AV287" s="13" t="s">
        <v>87</v>
      </c>
      <c r="AW287" s="13" t="s">
        <v>33</v>
      </c>
      <c r="AX287" s="13" t="s">
        <v>85</v>
      </c>
      <c r="AY287" s="160" t="s">
        <v>149</v>
      </c>
    </row>
    <row r="288" spans="2:65" s="1" customFormat="1" ht="16.5" customHeight="1">
      <c r="B288" s="32"/>
      <c r="C288" s="136" t="s">
        <v>523</v>
      </c>
      <c r="D288" s="136" t="s">
        <v>155</v>
      </c>
      <c r="E288" s="137" t="s">
        <v>1429</v>
      </c>
      <c r="F288" s="138" t="s">
        <v>1430</v>
      </c>
      <c r="G288" s="139" t="s">
        <v>505</v>
      </c>
      <c r="H288" s="140">
        <v>4</v>
      </c>
      <c r="I288" s="141"/>
      <c r="J288" s="142">
        <f>ROUND(I288*H288,2)</f>
        <v>0</v>
      </c>
      <c r="K288" s="138" t="s">
        <v>159</v>
      </c>
      <c r="L288" s="32"/>
      <c r="M288" s="143" t="s">
        <v>1</v>
      </c>
      <c r="N288" s="144" t="s">
        <v>42</v>
      </c>
      <c r="P288" s="145">
        <f>O288*H288</f>
        <v>0</v>
      </c>
      <c r="Q288" s="145">
        <v>1.67E-3</v>
      </c>
      <c r="R288" s="145">
        <f>Q288*H288</f>
        <v>6.6800000000000002E-3</v>
      </c>
      <c r="S288" s="145">
        <v>0</v>
      </c>
      <c r="T288" s="146">
        <f>S288*H288</f>
        <v>0</v>
      </c>
      <c r="AR288" s="147" t="s">
        <v>148</v>
      </c>
      <c r="AT288" s="147" t="s">
        <v>155</v>
      </c>
      <c r="AU288" s="147" t="s">
        <v>87</v>
      </c>
      <c r="AY288" s="17" t="s">
        <v>149</v>
      </c>
      <c r="BE288" s="148">
        <f>IF(N288="základní",J288,0)</f>
        <v>0</v>
      </c>
      <c r="BF288" s="148">
        <f>IF(N288="snížená",J288,0)</f>
        <v>0</v>
      </c>
      <c r="BG288" s="148">
        <f>IF(N288="zákl. přenesená",J288,0)</f>
        <v>0</v>
      </c>
      <c r="BH288" s="148">
        <f>IF(N288="sníž. přenesená",J288,0)</f>
        <v>0</v>
      </c>
      <c r="BI288" s="148">
        <f>IF(N288="nulová",J288,0)</f>
        <v>0</v>
      </c>
      <c r="BJ288" s="17" t="s">
        <v>85</v>
      </c>
      <c r="BK288" s="148">
        <f>ROUND(I288*H288,2)</f>
        <v>0</v>
      </c>
      <c r="BL288" s="17" t="s">
        <v>148</v>
      </c>
      <c r="BM288" s="147" t="s">
        <v>1431</v>
      </c>
    </row>
    <row r="289" spans="2:65" s="1" customFormat="1" ht="19.2">
      <c r="B289" s="32"/>
      <c r="D289" s="149" t="s">
        <v>162</v>
      </c>
      <c r="F289" s="150" t="s">
        <v>1432</v>
      </c>
      <c r="I289" s="151"/>
      <c r="L289" s="32"/>
      <c r="M289" s="152"/>
      <c r="T289" s="56"/>
      <c r="AT289" s="17" t="s">
        <v>162</v>
      </c>
      <c r="AU289" s="17" t="s">
        <v>87</v>
      </c>
    </row>
    <row r="290" spans="2:65" s="13" customFormat="1" ht="10.199999999999999">
      <c r="B290" s="159"/>
      <c r="D290" s="149" t="s">
        <v>163</v>
      </c>
      <c r="E290" s="160" t="s">
        <v>1</v>
      </c>
      <c r="F290" s="161" t="s">
        <v>1433</v>
      </c>
      <c r="H290" s="162">
        <v>1</v>
      </c>
      <c r="I290" s="163"/>
      <c r="L290" s="159"/>
      <c r="M290" s="164"/>
      <c r="T290" s="165"/>
      <c r="AT290" s="160" t="s">
        <v>163</v>
      </c>
      <c r="AU290" s="160" t="s">
        <v>87</v>
      </c>
      <c r="AV290" s="13" t="s">
        <v>87</v>
      </c>
      <c r="AW290" s="13" t="s">
        <v>33</v>
      </c>
      <c r="AX290" s="13" t="s">
        <v>77</v>
      </c>
      <c r="AY290" s="160" t="s">
        <v>149</v>
      </c>
    </row>
    <row r="291" spans="2:65" s="13" customFormat="1" ht="10.199999999999999">
      <c r="B291" s="159"/>
      <c r="D291" s="149" t="s">
        <v>163</v>
      </c>
      <c r="E291" s="160" t="s">
        <v>1</v>
      </c>
      <c r="F291" s="161" t="s">
        <v>1434</v>
      </c>
      <c r="H291" s="162">
        <v>1</v>
      </c>
      <c r="I291" s="163"/>
      <c r="L291" s="159"/>
      <c r="M291" s="164"/>
      <c r="T291" s="165"/>
      <c r="AT291" s="160" t="s">
        <v>163</v>
      </c>
      <c r="AU291" s="160" t="s">
        <v>87</v>
      </c>
      <c r="AV291" s="13" t="s">
        <v>87</v>
      </c>
      <c r="AW291" s="13" t="s">
        <v>33</v>
      </c>
      <c r="AX291" s="13" t="s">
        <v>77</v>
      </c>
      <c r="AY291" s="160" t="s">
        <v>149</v>
      </c>
    </row>
    <row r="292" spans="2:65" s="13" customFormat="1" ht="10.199999999999999">
      <c r="B292" s="159"/>
      <c r="D292" s="149" t="s">
        <v>163</v>
      </c>
      <c r="E292" s="160" t="s">
        <v>1</v>
      </c>
      <c r="F292" s="161" t="s">
        <v>1435</v>
      </c>
      <c r="H292" s="162">
        <v>1</v>
      </c>
      <c r="I292" s="163"/>
      <c r="L292" s="159"/>
      <c r="M292" s="164"/>
      <c r="T292" s="165"/>
      <c r="AT292" s="160" t="s">
        <v>163</v>
      </c>
      <c r="AU292" s="160" t="s">
        <v>87</v>
      </c>
      <c r="AV292" s="13" t="s">
        <v>87</v>
      </c>
      <c r="AW292" s="13" t="s">
        <v>33</v>
      </c>
      <c r="AX292" s="13" t="s">
        <v>77</v>
      </c>
      <c r="AY292" s="160" t="s">
        <v>149</v>
      </c>
    </row>
    <row r="293" spans="2:65" s="13" customFormat="1" ht="10.199999999999999">
      <c r="B293" s="159"/>
      <c r="D293" s="149" t="s">
        <v>163</v>
      </c>
      <c r="E293" s="160" t="s">
        <v>1</v>
      </c>
      <c r="F293" s="161" t="s">
        <v>1436</v>
      </c>
      <c r="H293" s="162">
        <v>1</v>
      </c>
      <c r="I293" s="163"/>
      <c r="L293" s="159"/>
      <c r="M293" s="164"/>
      <c r="T293" s="165"/>
      <c r="AT293" s="160" t="s">
        <v>163</v>
      </c>
      <c r="AU293" s="160" t="s">
        <v>87</v>
      </c>
      <c r="AV293" s="13" t="s">
        <v>87</v>
      </c>
      <c r="AW293" s="13" t="s">
        <v>33</v>
      </c>
      <c r="AX293" s="13" t="s">
        <v>77</v>
      </c>
      <c r="AY293" s="160" t="s">
        <v>149</v>
      </c>
    </row>
    <row r="294" spans="2:65" s="14" customFormat="1" ht="10.199999999999999">
      <c r="B294" s="169"/>
      <c r="D294" s="149" t="s">
        <v>163</v>
      </c>
      <c r="E294" s="170" t="s">
        <v>1</v>
      </c>
      <c r="F294" s="171" t="s">
        <v>271</v>
      </c>
      <c r="H294" s="172">
        <v>4</v>
      </c>
      <c r="I294" s="173"/>
      <c r="L294" s="169"/>
      <c r="M294" s="174"/>
      <c r="T294" s="175"/>
      <c r="AT294" s="170" t="s">
        <v>163</v>
      </c>
      <c r="AU294" s="170" t="s">
        <v>87</v>
      </c>
      <c r="AV294" s="14" t="s">
        <v>148</v>
      </c>
      <c r="AW294" s="14" t="s">
        <v>33</v>
      </c>
      <c r="AX294" s="14" t="s">
        <v>85</v>
      </c>
      <c r="AY294" s="170" t="s">
        <v>149</v>
      </c>
    </row>
    <row r="295" spans="2:65" s="1" customFormat="1" ht="16.5" customHeight="1">
      <c r="B295" s="32"/>
      <c r="C295" s="176" t="s">
        <v>528</v>
      </c>
      <c r="D295" s="176" t="s">
        <v>414</v>
      </c>
      <c r="E295" s="177" t="s">
        <v>1437</v>
      </c>
      <c r="F295" s="178" t="s">
        <v>1438</v>
      </c>
      <c r="G295" s="179" t="s">
        <v>505</v>
      </c>
      <c r="H295" s="180">
        <v>1</v>
      </c>
      <c r="I295" s="181"/>
      <c r="J295" s="182">
        <f>ROUND(I295*H295,2)</f>
        <v>0</v>
      </c>
      <c r="K295" s="178" t="s">
        <v>1</v>
      </c>
      <c r="L295" s="183"/>
      <c r="M295" s="184" t="s">
        <v>1</v>
      </c>
      <c r="N295" s="185" t="s">
        <v>42</v>
      </c>
      <c r="P295" s="145">
        <f>O295*H295</f>
        <v>0</v>
      </c>
      <c r="Q295" s="145">
        <v>1.15E-2</v>
      </c>
      <c r="R295" s="145">
        <f>Q295*H295</f>
        <v>1.15E-2</v>
      </c>
      <c r="S295" s="145">
        <v>0</v>
      </c>
      <c r="T295" s="146">
        <f>S295*H295</f>
        <v>0</v>
      </c>
      <c r="AR295" s="147" t="s">
        <v>200</v>
      </c>
      <c r="AT295" s="147" t="s">
        <v>414</v>
      </c>
      <c r="AU295" s="147" t="s">
        <v>87</v>
      </c>
      <c r="AY295" s="17" t="s">
        <v>149</v>
      </c>
      <c r="BE295" s="148">
        <f>IF(N295="základní",J295,0)</f>
        <v>0</v>
      </c>
      <c r="BF295" s="148">
        <f>IF(N295="snížená",J295,0)</f>
        <v>0</v>
      </c>
      <c r="BG295" s="148">
        <f>IF(N295="zákl. přenesená",J295,0)</f>
        <v>0</v>
      </c>
      <c r="BH295" s="148">
        <f>IF(N295="sníž. přenesená",J295,0)</f>
        <v>0</v>
      </c>
      <c r="BI295" s="148">
        <f>IF(N295="nulová",J295,0)</f>
        <v>0</v>
      </c>
      <c r="BJ295" s="17" t="s">
        <v>85</v>
      </c>
      <c r="BK295" s="148">
        <f>ROUND(I295*H295,2)</f>
        <v>0</v>
      </c>
      <c r="BL295" s="17" t="s">
        <v>148</v>
      </c>
      <c r="BM295" s="147" t="s">
        <v>1439</v>
      </c>
    </row>
    <row r="296" spans="2:65" s="1" customFormat="1" ht="10.199999999999999">
      <c r="B296" s="32"/>
      <c r="D296" s="149" t="s">
        <v>162</v>
      </c>
      <c r="F296" s="150" t="s">
        <v>1438</v>
      </c>
      <c r="I296" s="151"/>
      <c r="L296" s="32"/>
      <c r="M296" s="152"/>
      <c r="T296" s="56"/>
      <c r="AT296" s="17" t="s">
        <v>162</v>
      </c>
      <c r="AU296" s="17" t="s">
        <v>87</v>
      </c>
    </row>
    <row r="297" spans="2:65" s="13" customFormat="1" ht="10.199999999999999">
      <c r="B297" s="159"/>
      <c r="D297" s="149" t="s">
        <v>163</v>
      </c>
      <c r="E297" s="160" t="s">
        <v>1</v>
      </c>
      <c r="F297" s="161" t="s">
        <v>880</v>
      </c>
      <c r="H297" s="162">
        <v>1</v>
      </c>
      <c r="I297" s="163"/>
      <c r="L297" s="159"/>
      <c r="M297" s="164"/>
      <c r="T297" s="165"/>
      <c r="AT297" s="160" t="s">
        <v>163</v>
      </c>
      <c r="AU297" s="160" t="s">
        <v>87</v>
      </c>
      <c r="AV297" s="13" t="s">
        <v>87</v>
      </c>
      <c r="AW297" s="13" t="s">
        <v>33</v>
      </c>
      <c r="AX297" s="13" t="s">
        <v>85</v>
      </c>
      <c r="AY297" s="160" t="s">
        <v>149</v>
      </c>
    </row>
    <row r="298" spans="2:65" s="1" customFormat="1" ht="16.5" customHeight="1">
      <c r="B298" s="32"/>
      <c r="C298" s="176" t="s">
        <v>533</v>
      </c>
      <c r="D298" s="176" t="s">
        <v>414</v>
      </c>
      <c r="E298" s="177" t="s">
        <v>1440</v>
      </c>
      <c r="F298" s="178" t="s">
        <v>1441</v>
      </c>
      <c r="G298" s="179" t="s">
        <v>505</v>
      </c>
      <c r="H298" s="180">
        <v>1</v>
      </c>
      <c r="I298" s="181"/>
      <c r="J298" s="182">
        <f>ROUND(I298*H298,2)</f>
        <v>0</v>
      </c>
      <c r="K298" s="178" t="s">
        <v>1</v>
      </c>
      <c r="L298" s="183"/>
      <c r="M298" s="184" t="s">
        <v>1</v>
      </c>
      <c r="N298" s="185" t="s">
        <v>42</v>
      </c>
      <c r="P298" s="145">
        <f>O298*H298</f>
        <v>0</v>
      </c>
      <c r="Q298" s="145">
        <v>1.2E-2</v>
      </c>
      <c r="R298" s="145">
        <f>Q298*H298</f>
        <v>1.2E-2</v>
      </c>
      <c r="S298" s="145">
        <v>0</v>
      </c>
      <c r="T298" s="146">
        <f>S298*H298</f>
        <v>0</v>
      </c>
      <c r="AR298" s="147" t="s">
        <v>200</v>
      </c>
      <c r="AT298" s="147" t="s">
        <v>414</v>
      </c>
      <c r="AU298" s="147" t="s">
        <v>87</v>
      </c>
      <c r="AY298" s="17" t="s">
        <v>149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7" t="s">
        <v>85</v>
      </c>
      <c r="BK298" s="148">
        <f>ROUND(I298*H298,2)</f>
        <v>0</v>
      </c>
      <c r="BL298" s="17" t="s">
        <v>148</v>
      </c>
      <c r="BM298" s="147" t="s">
        <v>1442</v>
      </c>
    </row>
    <row r="299" spans="2:65" s="1" customFormat="1" ht="10.199999999999999">
      <c r="B299" s="32"/>
      <c r="D299" s="149" t="s">
        <v>162</v>
      </c>
      <c r="F299" s="150" t="s">
        <v>1441</v>
      </c>
      <c r="I299" s="151"/>
      <c r="L299" s="32"/>
      <c r="M299" s="152"/>
      <c r="T299" s="56"/>
      <c r="AT299" s="17" t="s">
        <v>162</v>
      </c>
      <c r="AU299" s="17" t="s">
        <v>87</v>
      </c>
    </row>
    <row r="300" spans="2:65" s="13" customFormat="1" ht="10.199999999999999">
      <c r="B300" s="159"/>
      <c r="D300" s="149" t="s">
        <v>163</v>
      </c>
      <c r="E300" s="160" t="s">
        <v>1</v>
      </c>
      <c r="F300" s="161" t="s">
        <v>880</v>
      </c>
      <c r="H300" s="162">
        <v>1</v>
      </c>
      <c r="I300" s="163"/>
      <c r="L300" s="159"/>
      <c r="M300" s="164"/>
      <c r="T300" s="165"/>
      <c r="AT300" s="160" t="s">
        <v>163</v>
      </c>
      <c r="AU300" s="160" t="s">
        <v>87</v>
      </c>
      <c r="AV300" s="13" t="s">
        <v>87</v>
      </c>
      <c r="AW300" s="13" t="s">
        <v>33</v>
      </c>
      <c r="AX300" s="13" t="s">
        <v>85</v>
      </c>
      <c r="AY300" s="160" t="s">
        <v>149</v>
      </c>
    </row>
    <row r="301" spans="2:65" s="1" customFormat="1" ht="16.5" customHeight="1">
      <c r="B301" s="32"/>
      <c r="C301" s="176" t="s">
        <v>539</v>
      </c>
      <c r="D301" s="176" t="s">
        <v>414</v>
      </c>
      <c r="E301" s="177" t="s">
        <v>1443</v>
      </c>
      <c r="F301" s="178" t="s">
        <v>1444</v>
      </c>
      <c r="G301" s="179" t="s">
        <v>505</v>
      </c>
      <c r="H301" s="180">
        <v>1</v>
      </c>
      <c r="I301" s="181"/>
      <c r="J301" s="182">
        <f>ROUND(I301*H301,2)</f>
        <v>0</v>
      </c>
      <c r="K301" s="178" t="s">
        <v>1</v>
      </c>
      <c r="L301" s="183"/>
      <c r="M301" s="184" t="s">
        <v>1</v>
      </c>
      <c r="N301" s="185" t="s">
        <v>42</v>
      </c>
      <c r="P301" s="145">
        <f>O301*H301</f>
        <v>0</v>
      </c>
      <c r="Q301" s="145">
        <v>1.2E-2</v>
      </c>
      <c r="R301" s="145">
        <f>Q301*H301</f>
        <v>1.2E-2</v>
      </c>
      <c r="S301" s="145">
        <v>0</v>
      </c>
      <c r="T301" s="146">
        <f>S301*H301</f>
        <v>0</v>
      </c>
      <c r="AR301" s="147" t="s">
        <v>200</v>
      </c>
      <c r="AT301" s="147" t="s">
        <v>414</v>
      </c>
      <c r="AU301" s="147" t="s">
        <v>87</v>
      </c>
      <c r="AY301" s="17" t="s">
        <v>149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7" t="s">
        <v>85</v>
      </c>
      <c r="BK301" s="148">
        <f>ROUND(I301*H301,2)</f>
        <v>0</v>
      </c>
      <c r="BL301" s="17" t="s">
        <v>148</v>
      </c>
      <c r="BM301" s="147" t="s">
        <v>1445</v>
      </c>
    </row>
    <row r="302" spans="2:65" s="1" customFormat="1" ht="10.199999999999999">
      <c r="B302" s="32"/>
      <c r="D302" s="149" t="s">
        <v>162</v>
      </c>
      <c r="F302" s="150" t="s">
        <v>1444</v>
      </c>
      <c r="I302" s="151"/>
      <c r="L302" s="32"/>
      <c r="M302" s="152"/>
      <c r="T302" s="56"/>
      <c r="AT302" s="17" t="s">
        <v>162</v>
      </c>
      <c r="AU302" s="17" t="s">
        <v>87</v>
      </c>
    </row>
    <row r="303" spans="2:65" s="13" customFormat="1" ht="10.199999999999999">
      <c r="B303" s="159"/>
      <c r="D303" s="149" t="s">
        <v>163</v>
      </c>
      <c r="E303" s="160" t="s">
        <v>1</v>
      </c>
      <c r="F303" s="161" t="s">
        <v>880</v>
      </c>
      <c r="H303" s="162">
        <v>1</v>
      </c>
      <c r="I303" s="163"/>
      <c r="L303" s="159"/>
      <c r="M303" s="164"/>
      <c r="T303" s="165"/>
      <c r="AT303" s="160" t="s">
        <v>163</v>
      </c>
      <c r="AU303" s="160" t="s">
        <v>87</v>
      </c>
      <c r="AV303" s="13" t="s">
        <v>87</v>
      </c>
      <c r="AW303" s="13" t="s">
        <v>33</v>
      </c>
      <c r="AX303" s="13" t="s">
        <v>85</v>
      </c>
      <c r="AY303" s="160" t="s">
        <v>149</v>
      </c>
    </row>
    <row r="304" spans="2:65" s="1" customFormat="1" ht="16.5" customHeight="1">
      <c r="B304" s="32"/>
      <c r="C304" s="176" t="s">
        <v>545</v>
      </c>
      <c r="D304" s="176" t="s">
        <v>414</v>
      </c>
      <c r="E304" s="177" t="s">
        <v>1446</v>
      </c>
      <c r="F304" s="178" t="s">
        <v>1447</v>
      </c>
      <c r="G304" s="179" t="s">
        <v>505</v>
      </c>
      <c r="H304" s="180">
        <v>1</v>
      </c>
      <c r="I304" s="181"/>
      <c r="J304" s="182">
        <f>ROUND(I304*H304,2)</f>
        <v>0</v>
      </c>
      <c r="K304" s="178" t="s">
        <v>1</v>
      </c>
      <c r="L304" s="183"/>
      <c r="M304" s="184" t="s">
        <v>1</v>
      </c>
      <c r="N304" s="185" t="s">
        <v>42</v>
      </c>
      <c r="P304" s="145">
        <f>O304*H304</f>
        <v>0</v>
      </c>
      <c r="Q304" s="145">
        <v>8.9999999999999993E-3</v>
      </c>
      <c r="R304" s="145">
        <f>Q304*H304</f>
        <v>8.9999999999999993E-3</v>
      </c>
      <c r="S304" s="145">
        <v>0</v>
      </c>
      <c r="T304" s="146">
        <f>S304*H304</f>
        <v>0</v>
      </c>
      <c r="AR304" s="147" t="s">
        <v>200</v>
      </c>
      <c r="AT304" s="147" t="s">
        <v>414</v>
      </c>
      <c r="AU304" s="147" t="s">
        <v>87</v>
      </c>
      <c r="AY304" s="17" t="s">
        <v>149</v>
      </c>
      <c r="BE304" s="148">
        <f>IF(N304="základní",J304,0)</f>
        <v>0</v>
      </c>
      <c r="BF304" s="148">
        <f>IF(N304="snížená",J304,0)</f>
        <v>0</v>
      </c>
      <c r="BG304" s="148">
        <f>IF(N304="zákl. přenesená",J304,0)</f>
        <v>0</v>
      </c>
      <c r="BH304" s="148">
        <f>IF(N304="sníž. přenesená",J304,0)</f>
        <v>0</v>
      </c>
      <c r="BI304" s="148">
        <f>IF(N304="nulová",J304,0)</f>
        <v>0</v>
      </c>
      <c r="BJ304" s="17" t="s">
        <v>85</v>
      </c>
      <c r="BK304" s="148">
        <f>ROUND(I304*H304,2)</f>
        <v>0</v>
      </c>
      <c r="BL304" s="17" t="s">
        <v>148</v>
      </c>
      <c r="BM304" s="147" t="s">
        <v>1448</v>
      </c>
    </row>
    <row r="305" spans="2:65" s="1" customFormat="1" ht="10.199999999999999">
      <c r="B305" s="32"/>
      <c r="D305" s="149" t="s">
        <v>162</v>
      </c>
      <c r="F305" s="150" t="s">
        <v>1447</v>
      </c>
      <c r="I305" s="151"/>
      <c r="L305" s="32"/>
      <c r="M305" s="152"/>
      <c r="T305" s="56"/>
      <c r="AT305" s="17" t="s">
        <v>162</v>
      </c>
      <c r="AU305" s="17" t="s">
        <v>87</v>
      </c>
    </row>
    <row r="306" spans="2:65" s="13" customFormat="1" ht="10.199999999999999">
      <c r="B306" s="159"/>
      <c r="D306" s="149" t="s">
        <v>163</v>
      </c>
      <c r="E306" s="160" t="s">
        <v>1</v>
      </c>
      <c r="F306" s="161" t="s">
        <v>880</v>
      </c>
      <c r="H306" s="162">
        <v>1</v>
      </c>
      <c r="I306" s="163"/>
      <c r="L306" s="159"/>
      <c r="M306" s="164"/>
      <c r="T306" s="165"/>
      <c r="AT306" s="160" t="s">
        <v>163</v>
      </c>
      <c r="AU306" s="160" t="s">
        <v>87</v>
      </c>
      <c r="AV306" s="13" t="s">
        <v>87</v>
      </c>
      <c r="AW306" s="13" t="s">
        <v>33</v>
      </c>
      <c r="AX306" s="13" t="s">
        <v>85</v>
      </c>
      <c r="AY306" s="160" t="s">
        <v>149</v>
      </c>
    </row>
    <row r="307" spans="2:65" s="1" customFormat="1" ht="16.5" customHeight="1">
      <c r="B307" s="32"/>
      <c r="C307" s="136" t="s">
        <v>550</v>
      </c>
      <c r="D307" s="136" t="s">
        <v>155</v>
      </c>
      <c r="E307" s="137" t="s">
        <v>1449</v>
      </c>
      <c r="F307" s="138" t="s">
        <v>1450</v>
      </c>
      <c r="G307" s="139" t="s">
        <v>505</v>
      </c>
      <c r="H307" s="140">
        <v>7</v>
      </c>
      <c r="I307" s="141"/>
      <c r="J307" s="142">
        <f>ROUND(I307*H307,2)</f>
        <v>0</v>
      </c>
      <c r="K307" s="138" t="s">
        <v>159</v>
      </c>
      <c r="L307" s="32"/>
      <c r="M307" s="143" t="s">
        <v>1</v>
      </c>
      <c r="N307" s="144" t="s">
        <v>42</v>
      </c>
      <c r="P307" s="145">
        <f>O307*H307</f>
        <v>0</v>
      </c>
      <c r="Q307" s="145">
        <v>2.0000000000000002E-5</v>
      </c>
      <c r="R307" s="145">
        <f>Q307*H307</f>
        <v>1.4000000000000001E-4</v>
      </c>
      <c r="S307" s="145">
        <v>2.6199999999999999E-3</v>
      </c>
      <c r="T307" s="146">
        <f>S307*H307</f>
        <v>1.8339999999999999E-2</v>
      </c>
      <c r="AR307" s="147" t="s">
        <v>148</v>
      </c>
      <c r="AT307" s="147" t="s">
        <v>155</v>
      </c>
      <c r="AU307" s="147" t="s">
        <v>87</v>
      </c>
      <c r="AY307" s="17" t="s">
        <v>149</v>
      </c>
      <c r="BE307" s="148">
        <f>IF(N307="základní",J307,0)</f>
        <v>0</v>
      </c>
      <c r="BF307" s="148">
        <f>IF(N307="snížená",J307,0)</f>
        <v>0</v>
      </c>
      <c r="BG307" s="148">
        <f>IF(N307="zákl. přenesená",J307,0)</f>
        <v>0</v>
      </c>
      <c r="BH307" s="148">
        <f>IF(N307="sníž. přenesená",J307,0)</f>
        <v>0</v>
      </c>
      <c r="BI307" s="148">
        <f>IF(N307="nulová",J307,0)</f>
        <v>0</v>
      </c>
      <c r="BJ307" s="17" t="s">
        <v>85</v>
      </c>
      <c r="BK307" s="148">
        <f>ROUND(I307*H307,2)</f>
        <v>0</v>
      </c>
      <c r="BL307" s="17" t="s">
        <v>148</v>
      </c>
      <c r="BM307" s="147" t="s">
        <v>1451</v>
      </c>
    </row>
    <row r="308" spans="2:65" s="1" customFormat="1" ht="10.199999999999999">
      <c r="B308" s="32"/>
      <c r="D308" s="149" t="s">
        <v>162</v>
      </c>
      <c r="F308" s="150" t="s">
        <v>1452</v>
      </c>
      <c r="I308" s="151"/>
      <c r="L308" s="32"/>
      <c r="M308" s="152"/>
      <c r="T308" s="56"/>
      <c r="AT308" s="17" t="s">
        <v>162</v>
      </c>
      <c r="AU308" s="17" t="s">
        <v>87</v>
      </c>
    </row>
    <row r="309" spans="2:65" s="12" customFormat="1" ht="10.199999999999999">
      <c r="B309" s="153"/>
      <c r="D309" s="149" t="s">
        <v>163</v>
      </c>
      <c r="E309" s="154" t="s">
        <v>1</v>
      </c>
      <c r="F309" s="155" t="s">
        <v>1453</v>
      </c>
      <c r="H309" s="154" t="s">
        <v>1</v>
      </c>
      <c r="I309" s="156"/>
      <c r="L309" s="153"/>
      <c r="M309" s="157"/>
      <c r="T309" s="158"/>
      <c r="AT309" s="154" t="s">
        <v>163</v>
      </c>
      <c r="AU309" s="154" t="s">
        <v>87</v>
      </c>
      <c r="AV309" s="12" t="s">
        <v>85</v>
      </c>
      <c r="AW309" s="12" t="s">
        <v>33</v>
      </c>
      <c r="AX309" s="12" t="s">
        <v>77</v>
      </c>
      <c r="AY309" s="154" t="s">
        <v>149</v>
      </c>
    </row>
    <row r="310" spans="2:65" s="13" customFormat="1" ht="10.199999999999999">
      <c r="B310" s="159"/>
      <c r="D310" s="149" t="s">
        <v>163</v>
      </c>
      <c r="E310" s="160" t="s">
        <v>1</v>
      </c>
      <c r="F310" s="161" t="s">
        <v>1454</v>
      </c>
      <c r="H310" s="162">
        <v>7</v>
      </c>
      <c r="I310" s="163"/>
      <c r="L310" s="159"/>
      <c r="M310" s="164"/>
      <c r="T310" s="165"/>
      <c r="AT310" s="160" t="s">
        <v>163</v>
      </c>
      <c r="AU310" s="160" t="s">
        <v>87</v>
      </c>
      <c r="AV310" s="13" t="s">
        <v>87</v>
      </c>
      <c r="AW310" s="13" t="s">
        <v>33</v>
      </c>
      <c r="AX310" s="13" t="s">
        <v>85</v>
      </c>
      <c r="AY310" s="160" t="s">
        <v>149</v>
      </c>
    </row>
    <row r="311" spans="2:65" s="1" customFormat="1" ht="16.5" customHeight="1">
      <c r="B311" s="32"/>
      <c r="C311" s="176" t="s">
        <v>556</v>
      </c>
      <c r="D311" s="176" t="s">
        <v>414</v>
      </c>
      <c r="E311" s="177" t="s">
        <v>1455</v>
      </c>
      <c r="F311" s="178" t="s">
        <v>1456</v>
      </c>
      <c r="G311" s="179" t="s">
        <v>505</v>
      </c>
      <c r="H311" s="180">
        <v>7</v>
      </c>
      <c r="I311" s="181"/>
      <c r="J311" s="182">
        <f>ROUND(I311*H311,2)</f>
        <v>0</v>
      </c>
      <c r="K311" s="178" t="s">
        <v>159</v>
      </c>
      <c r="L311" s="183"/>
      <c r="M311" s="184" t="s">
        <v>1</v>
      </c>
      <c r="N311" s="185" t="s">
        <v>42</v>
      </c>
      <c r="P311" s="145">
        <f>O311*H311</f>
        <v>0</v>
      </c>
      <c r="Q311" s="145">
        <v>2.9999999999999997E-4</v>
      </c>
      <c r="R311" s="145">
        <f>Q311*H311</f>
        <v>2.0999999999999999E-3</v>
      </c>
      <c r="S311" s="145">
        <v>0</v>
      </c>
      <c r="T311" s="146">
        <f>S311*H311</f>
        <v>0</v>
      </c>
      <c r="AR311" s="147" t="s">
        <v>200</v>
      </c>
      <c r="AT311" s="147" t="s">
        <v>414</v>
      </c>
      <c r="AU311" s="147" t="s">
        <v>87</v>
      </c>
      <c r="AY311" s="17" t="s">
        <v>149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7" t="s">
        <v>85</v>
      </c>
      <c r="BK311" s="148">
        <f>ROUND(I311*H311,2)</f>
        <v>0</v>
      </c>
      <c r="BL311" s="17" t="s">
        <v>148</v>
      </c>
      <c r="BM311" s="147" t="s">
        <v>1457</v>
      </c>
    </row>
    <row r="312" spans="2:65" s="1" customFormat="1" ht="10.199999999999999">
      <c r="B312" s="32"/>
      <c r="D312" s="149" t="s">
        <v>162</v>
      </c>
      <c r="F312" s="150" t="s">
        <v>1456</v>
      </c>
      <c r="I312" s="151"/>
      <c r="L312" s="32"/>
      <c r="M312" s="152"/>
      <c r="T312" s="56"/>
      <c r="AT312" s="17" t="s">
        <v>162</v>
      </c>
      <c r="AU312" s="17" t="s">
        <v>87</v>
      </c>
    </row>
    <row r="313" spans="2:65" s="13" customFormat="1" ht="10.199999999999999">
      <c r="B313" s="159"/>
      <c r="D313" s="149" t="s">
        <v>163</v>
      </c>
      <c r="E313" s="160" t="s">
        <v>1</v>
      </c>
      <c r="F313" s="161" t="s">
        <v>892</v>
      </c>
      <c r="H313" s="162">
        <v>7</v>
      </c>
      <c r="I313" s="163"/>
      <c r="L313" s="159"/>
      <c r="M313" s="164"/>
      <c r="T313" s="165"/>
      <c r="AT313" s="160" t="s">
        <v>163</v>
      </c>
      <c r="AU313" s="160" t="s">
        <v>87</v>
      </c>
      <c r="AV313" s="13" t="s">
        <v>87</v>
      </c>
      <c r="AW313" s="13" t="s">
        <v>33</v>
      </c>
      <c r="AX313" s="13" t="s">
        <v>85</v>
      </c>
      <c r="AY313" s="160" t="s">
        <v>149</v>
      </c>
    </row>
    <row r="314" spans="2:65" s="1" customFormat="1" ht="16.5" customHeight="1">
      <c r="B314" s="32"/>
      <c r="C314" s="176" t="s">
        <v>562</v>
      </c>
      <c r="D314" s="176" t="s">
        <v>414</v>
      </c>
      <c r="E314" s="177" t="s">
        <v>1458</v>
      </c>
      <c r="F314" s="178" t="s">
        <v>1459</v>
      </c>
      <c r="G314" s="179" t="s">
        <v>505</v>
      </c>
      <c r="H314" s="180">
        <v>7</v>
      </c>
      <c r="I314" s="181"/>
      <c r="J314" s="182">
        <f>ROUND(I314*H314,2)</f>
        <v>0</v>
      </c>
      <c r="K314" s="178" t="s">
        <v>1</v>
      </c>
      <c r="L314" s="183"/>
      <c r="M314" s="184" t="s">
        <v>1</v>
      </c>
      <c r="N314" s="185" t="s">
        <v>42</v>
      </c>
      <c r="P314" s="145">
        <f>O314*H314</f>
        <v>0</v>
      </c>
      <c r="Q314" s="145">
        <v>0</v>
      </c>
      <c r="R314" s="145">
        <f>Q314*H314</f>
        <v>0</v>
      </c>
      <c r="S314" s="145">
        <v>0</v>
      </c>
      <c r="T314" s="146">
        <f>S314*H314</f>
        <v>0</v>
      </c>
      <c r="AR314" s="147" t="s">
        <v>200</v>
      </c>
      <c r="AT314" s="147" t="s">
        <v>414</v>
      </c>
      <c r="AU314" s="147" t="s">
        <v>87</v>
      </c>
      <c r="AY314" s="17" t="s">
        <v>149</v>
      </c>
      <c r="BE314" s="148">
        <f>IF(N314="základní",J314,0)</f>
        <v>0</v>
      </c>
      <c r="BF314" s="148">
        <f>IF(N314="snížená",J314,0)</f>
        <v>0</v>
      </c>
      <c r="BG314" s="148">
        <f>IF(N314="zákl. přenesená",J314,0)</f>
        <v>0</v>
      </c>
      <c r="BH314" s="148">
        <f>IF(N314="sníž. přenesená",J314,0)</f>
        <v>0</v>
      </c>
      <c r="BI314" s="148">
        <f>IF(N314="nulová",J314,0)</f>
        <v>0</v>
      </c>
      <c r="BJ314" s="17" t="s">
        <v>85</v>
      </c>
      <c r="BK314" s="148">
        <f>ROUND(I314*H314,2)</f>
        <v>0</v>
      </c>
      <c r="BL314" s="17" t="s">
        <v>148</v>
      </c>
      <c r="BM314" s="147" t="s">
        <v>1460</v>
      </c>
    </row>
    <row r="315" spans="2:65" s="1" customFormat="1" ht="10.199999999999999">
      <c r="B315" s="32"/>
      <c r="D315" s="149" t="s">
        <v>162</v>
      </c>
      <c r="F315" s="150" t="s">
        <v>1459</v>
      </c>
      <c r="I315" s="151"/>
      <c r="L315" s="32"/>
      <c r="M315" s="152"/>
      <c r="T315" s="56"/>
      <c r="AT315" s="17" t="s">
        <v>162</v>
      </c>
      <c r="AU315" s="17" t="s">
        <v>87</v>
      </c>
    </row>
    <row r="316" spans="2:65" s="12" customFormat="1" ht="10.199999999999999">
      <c r="B316" s="153"/>
      <c r="D316" s="149" t="s">
        <v>163</v>
      </c>
      <c r="E316" s="154" t="s">
        <v>1</v>
      </c>
      <c r="F316" s="155" t="s">
        <v>1461</v>
      </c>
      <c r="H316" s="154" t="s">
        <v>1</v>
      </c>
      <c r="I316" s="156"/>
      <c r="L316" s="153"/>
      <c r="M316" s="157"/>
      <c r="T316" s="158"/>
      <c r="AT316" s="154" t="s">
        <v>163</v>
      </c>
      <c r="AU316" s="154" t="s">
        <v>87</v>
      </c>
      <c r="AV316" s="12" t="s">
        <v>85</v>
      </c>
      <c r="AW316" s="12" t="s">
        <v>33</v>
      </c>
      <c r="AX316" s="12" t="s">
        <v>77</v>
      </c>
      <c r="AY316" s="154" t="s">
        <v>149</v>
      </c>
    </row>
    <row r="317" spans="2:65" s="13" customFormat="1" ht="10.199999999999999">
      <c r="B317" s="159"/>
      <c r="D317" s="149" t="s">
        <v>163</v>
      </c>
      <c r="E317" s="160" t="s">
        <v>1</v>
      </c>
      <c r="F317" s="161" t="s">
        <v>1462</v>
      </c>
      <c r="H317" s="162">
        <v>7</v>
      </c>
      <c r="I317" s="163"/>
      <c r="L317" s="159"/>
      <c r="M317" s="164"/>
      <c r="T317" s="165"/>
      <c r="AT317" s="160" t="s">
        <v>163</v>
      </c>
      <c r="AU317" s="160" t="s">
        <v>87</v>
      </c>
      <c r="AV317" s="13" t="s">
        <v>87</v>
      </c>
      <c r="AW317" s="13" t="s">
        <v>33</v>
      </c>
      <c r="AX317" s="13" t="s">
        <v>85</v>
      </c>
      <c r="AY317" s="160" t="s">
        <v>149</v>
      </c>
    </row>
    <row r="318" spans="2:65" s="1" customFormat="1" ht="16.5" customHeight="1">
      <c r="B318" s="32"/>
      <c r="C318" s="176" t="s">
        <v>567</v>
      </c>
      <c r="D318" s="176" t="s">
        <v>414</v>
      </c>
      <c r="E318" s="177" t="s">
        <v>1463</v>
      </c>
      <c r="F318" s="178" t="s">
        <v>1464</v>
      </c>
      <c r="G318" s="179" t="s">
        <v>298</v>
      </c>
      <c r="H318" s="180">
        <v>185</v>
      </c>
      <c r="I318" s="181"/>
      <c r="J318" s="182">
        <f>ROUND(I318*H318,2)</f>
        <v>0</v>
      </c>
      <c r="K318" s="178" t="s">
        <v>1</v>
      </c>
      <c r="L318" s="183"/>
      <c r="M318" s="184" t="s">
        <v>1</v>
      </c>
      <c r="N318" s="185" t="s">
        <v>42</v>
      </c>
      <c r="P318" s="145">
        <f>O318*H318</f>
        <v>0</v>
      </c>
      <c r="Q318" s="145">
        <v>0</v>
      </c>
      <c r="R318" s="145">
        <f>Q318*H318</f>
        <v>0</v>
      </c>
      <c r="S318" s="145">
        <v>0</v>
      </c>
      <c r="T318" s="146">
        <f>S318*H318</f>
        <v>0</v>
      </c>
      <c r="AR318" s="147" t="s">
        <v>200</v>
      </c>
      <c r="AT318" s="147" t="s">
        <v>414</v>
      </c>
      <c r="AU318" s="147" t="s">
        <v>87</v>
      </c>
      <c r="AY318" s="17" t="s">
        <v>149</v>
      </c>
      <c r="BE318" s="148">
        <f>IF(N318="základní",J318,0)</f>
        <v>0</v>
      </c>
      <c r="BF318" s="148">
        <f>IF(N318="snížená",J318,0)</f>
        <v>0</v>
      </c>
      <c r="BG318" s="148">
        <f>IF(N318="zákl. přenesená",J318,0)</f>
        <v>0</v>
      </c>
      <c r="BH318" s="148">
        <f>IF(N318="sníž. přenesená",J318,0)</f>
        <v>0</v>
      </c>
      <c r="BI318" s="148">
        <f>IF(N318="nulová",J318,0)</f>
        <v>0</v>
      </c>
      <c r="BJ318" s="17" t="s">
        <v>85</v>
      </c>
      <c r="BK318" s="148">
        <f>ROUND(I318*H318,2)</f>
        <v>0</v>
      </c>
      <c r="BL318" s="17" t="s">
        <v>148</v>
      </c>
      <c r="BM318" s="147" t="s">
        <v>1465</v>
      </c>
    </row>
    <row r="319" spans="2:65" s="1" customFormat="1" ht="10.199999999999999">
      <c r="B319" s="32"/>
      <c r="D319" s="149" t="s">
        <v>162</v>
      </c>
      <c r="F319" s="150" t="s">
        <v>1464</v>
      </c>
      <c r="I319" s="151"/>
      <c r="L319" s="32"/>
      <c r="M319" s="152"/>
      <c r="T319" s="56"/>
      <c r="AT319" s="17" t="s">
        <v>162</v>
      </c>
      <c r="AU319" s="17" t="s">
        <v>87</v>
      </c>
    </row>
    <row r="320" spans="2:65" s="13" customFormat="1" ht="10.199999999999999">
      <c r="B320" s="159"/>
      <c r="D320" s="149" t="s">
        <v>163</v>
      </c>
      <c r="E320" s="160" t="s">
        <v>1</v>
      </c>
      <c r="F320" s="161" t="s">
        <v>1466</v>
      </c>
      <c r="H320" s="162">
        <v>35</v>
      </c>
      <c r="I320" s="163"/>
      <c r="L320" s="159"/>
      <c r="M320" s="164"/>
      <c r="T320" s="165"/>
      <c r="AT320" s="160" t="s">
        <v>163</v>
      </c>
      <c r="AU320" s="160" t="s">
        <v>87</v>
      </c>
      <c r="AV320" s="13" t="s">
        <v>87</v>
      </c>
      <c r="AW320" s="13" t="s">
        <v>33</v>
      </c>
      <c r="AX320" s="13" t="s">
        <v>77</v>
      </c>
      <c r="AY320" s="160" t="s">
        <v>149</v>
      </c>
    </row>
    <row r="321" spans="2:65" s="13" customFormat="1" ht="10.199999999999999">
      <c r="B321" s="159"/>
      <c r="D321" s="149" t="s">
        <v>163</v>
      </c>
      <c r="E321" s="160" t="s">
        <v>1</v>
      </c>
      <c r="F321" s="161" t="s">
        <v>1467</v>
      </c>
      <c r="H321" s="162">
        <v>150</v>
      </c>
      <c r="I321" s="163"/>
      <c r="L321" s="159"/>
      <c r="M321" s="164"/>
      <c r="T321" s="165"/>
      <c r="AT321" s="160" t="s">
        <v>163</v>
      </c>
      <c r="AU321" s="160" t="s">
        <v>87</v>
      </c>
      <c r="AV321" s="13" t="s">
        <v>87</v>
      </c>
      <c r="AW321" s="13" t="s">
        <v>33</v>
      </c>
      <c r="AX321" s="13" t="s">
        <v>77</v>
      </c>
      <c r="AY321" s="160" t="s">
        <v>149</v>
      </c>
    </row>
    <row r="322" spans="2:65" s="14" customFormat="1" ht="10.199999999999999">
      <c r="B322" s="169"/>
      <c r="D322" s="149" t="s">
        <v>163</v>
      </c>
      <c r="E322" s="170" t="s">
        <v>1</v>
      </c>
      <c r="F322" s="171" t="s">
        <v>271</v>
      </c>
      <c r="H322" s="172">
        <v>185</v>
      </c>
      <c r="I322" s="173"/>
      <c r="L322" s="169"/>
      <c r="M322" s="174"/>
      <c r="T322" s="175"/>
      <c r="AT322" s="170" t="s">
        <v>163</v>
      </c>
      <c r="AU322" s="170" t="s">
        <v>87</v>
      </c>
      <c r="AV322" s="14" t="s">
        <v>148</v>
      </c>
      <c r="AW322" s="14" t="s">
        <v>33</v>
      </c>
      <c r="AX322" s="14" t="s">
        <v>85</v>
      </c>
      <c r="AY322" s="170" t="s">
        <v>149</v>
      </c>
    </row>
    <row r="323" spans="2:65" s="1" customFormat="1" ht="16.5" customHeight="1">
      <c r="B323" s="32"/>
      <c r="C323" s="136" t="s">
        <v>573</v>
      </c>
      <c r="D323" s="136" t="s">
        <v>155</v>
      </c>
      <c r="E323" s="137" t="s">
        <v>1468</v>
      </c>
      <c r="F323" s="138" t="s">
        <v>1469</v>
      </c>
      <c r="G323" s="139" t="s">
        <v>505</v>
      </c>
      <c r="H323" s="140">
        <v>7</v>
      </c>
      <c r="I323" s="141"/>
      <c r="J323" s="142">
        <f>ROUND(I323*H323,2)</f>
        <v>0</v>
      </c>
      <c r="K323" s="138" t="s">
        <v>159</v>
      </c>
      <c r="L323" s="32"/>
      <c r="M323" s="143" t="s">
        <v>1</v>
      </c>
      <c r="N323" s="144" t="s">
        <v>42</v>
      </c>
      <c r="P323" s="145">
        <f>O323*H323</f>
        <v>0</v>
      </c>
      <c r="Q323" s="145">
        <v>0</v>
      </c>
      <c r="R323" s="145">
        <f>Q323*H323</f>
        <v>0</v>
      </c>
      <c r="S323" s="145">
        <v>0</v>
      </c>
      <c r="T323" s="146">
        <f>S323*H323</f>
        <v>0</v>
      </c>
      <c r="AR323" s="147" t="s">
        <v>148</v>
      </c>
      <c r="AT323" s="147" t="s">
        <v>155</v>
      </c>
      <c r="AU323" s="147" t="s">
        <v>87</v>
      </c>
      <c r="AY323" s="17" t="s">
        <v>149</v>
      </c>
      <c r="BE323" s="148">
        <f>IF(N323="základní",J323,0)</f>
        <v>0</v>
      </c>
      <c r="BF323" s="148">
        <f>IF(N323="snížená",J323,0)</f>
        <v>0</v>
      </c>
      <c r="BG323" s="148">
        <f>IF(N323="zákl. přenesená",J323,0)</f>
        <v>0</v>
      </c>
      <c r="BH323" s="148">
        <f>IF(N323="sníž. přenesená",J323,0)</f>
        <v>0</v>
      </c>
      <c r="BI323" s="148">
        <f>IF(N323="nulová",J323,0)</f>
        <v>0</v>
      </c>
      <c r="BJ323" s="17" t="s">
        <v>85</v>
      </c>
      <c r="BK323" s="148">
        <f>ROUND(I323*H323,2)</f>
        <v>0</v>
      </c>
      <c r="BL323" s="17" t="s">
        <v>148</v>
      </c>
      <c r="BM323" s="147" t="s">
        <v>1470</v>
      </c>
    </row>
    <row r="324" spans="2:65" s="1" customFormat="1" ht="19.2">
      <c r="B324" s="32"/>
      <c r="D324" s="149" t="s">
        <v>162</v>
      </c>
      <c r="F324" s="150" t="s">
        <v>1471</v>
      </c>
      <c r="I324" s="151"/>
      <c r="L324" s="32"/>
      <c r="M324" s="152"/>
      <c r="T324" s="56"/>
      <c r="AT324" s="17" t="s">
        <v>162</v>
      </c>
      <c r="AU324" s="17" t="s">
        <v>87</v>
      </c>
    </row>
    <row r="325" spans="2:65" s="13" customFormat="1" ht="10.199999999999999">
      <c r="B325" s="159"/>
      <c r="D325" s="149" t="s">
        <v>163</v>
      </c>
      <c r="E325" s="160" t="s">
        <v>1</v>
      </c>
      <c r="F325" s="161" t="s">
        <v>1472</v>
      </c>
      <c r="H325" s="162">
        <v>7</v>
      </c>
      <c r="I325" s="163"/>
      <c r="L325" s="159"/>
      <c r="M325" s="164"/>
      <c r="T325" s="165"/>
      <c r="AT325" s="160" t="s">
        <v>163</v>
      </c>
      <c r="AU325" s="160" t="s">
        <v>87</v>
      </c>
      <c r="AV325" s="13" t="s">
        <v>87</v>
      </c>
      <c r="AW325" s="13" t="s">
        <v>33</v>
      </c>
      <c r="AX325" s="13" t="s">
        <v>85</v>
      </c>
      <c r="AY325" s="160" t="s">
        <v>149</v>
      </c>
    </row>
    <row r="326" spans="2:65" s="1" customFormat="1" ht="16.5" customHeight="1">
      <c r="B326" s="32"/>
      <c r="C326" s="176" t="s">
        <v>578</v>
      </c>
      <c r="D326" s="176" t="s">
        <v>414</v>
      </c>
      <c r="E326" s="177" t="s">
        <v>1473</v>
      </c>
      <c r="F326" s="178" t="s">
        <v>1474</v>
      </c>
      <c r="G326" s="179" t="s">
        <v>505</v>
      </c>
      <c r="H326" s="180">
        <v>7</v>
      </c>
      <c r="I326" s="181"/>
      <c r="J326" s="182">
        <f>ROUND(I326*H326,2)</f>
        <v>0</v>
      </c>
      <c r="K326" s="178" t="s">
        <v>1</v>
      </c>
      <c r="L326" s="183"/>
      <c r="M326" s="184" t="s">
        <v>1</v>
      </c>
      <c r="N326" s="185" t="s">
        <v>42</v>
      </c>
      <c r="P326" s="145">
        <f>O326*H326</f>
        <v>0</v>
      </c>
      <c r="Q326" s="145">
        <v>3.5200000000000001E-3</v>
      </c>
      <c r="R326" s="145">
        <f>Q326*H326</f>
        <v>2.4640000000000002E-2</v>
      </c>
      <c r="S326" s="145">
        <v>0</v>
      </c>
      <c r="T326" s="146">
        <f>S326*H326</f>
        <v>0</v>
      </c>
      <c r="AR326" s="147" t="s">
        <v>200</v>
      </c>
      <c r="AT326" s="147" t="s">
        <v>414</v>
      </c>
      <c r="AU326" s="147" t="s">
        <v>87</v>
      </c>
      <c r="AY326" s="17" t="s">
        <v>149</v>
      </c>
      <c r="BE326" s="148">
        <f>IF(N326="základní",J326,0)</f>
        <v>0</v>
      </c>
      <c r="BF326" s="148">
        <f>IF(N326="snížená",J326,0)</f>
        <v>0</v>
      </c>
      <c r="BG326" s="148">
        <f>IF(N326="zákl. přenesená",J326,0)</f>
        <v>0</v>
      </c>
      <c r="BH326" s="148">
        <f>IF(N326="sníž. přenesená",J326,0)</f>
        <v>0</v>
      </c>
      <c r="BI326" s="148">
        <f>IF(N326="nulová",J326,0)</f>
        <v>0</v>
      </c>
      <c r="BJ326" s="17" t="s">
        <v>85</v>
      </c>
      <c r="BK326" s="148">
        <f>ROUND(I326*H326,2)</f>
        <v>0</v>
      </c>
      <c r="BL326" s="17" t="s">
        <v>148</v>
      </c>
      <c r="BM326" s="147" t="s">
        <v>1475</v>
      </c>
    </row>
    <row r="327" spans="2:65" s="1" customFormat="1" ht="10.199999999999999">
      <c r="B327" s="32"/>
      <c r="D327" s="149" t="s">
        <v>162</v>
      </c>
      <c r="F327" s="150" t="s">
        <v>1474</v>
      </c>
      <c r="I327" s="151"/>
      <c r="L327" s="32"/>
      <c r="M327" s="152"/>
      <c r="T327" s="56"/>
      <c r="AT327" s="17" t="s">
        <v>162</v>
      </c>
      <c r="AU327" s="17" t="s">
        <v>87</v>
      </c>
    </row>
    <row r="328" spans="2:65" s="13" customFormat="1" ht="10.199999999999999">
      <c r="B328" s="159"/>
      <c r="D328" s="149" t="s">
        <v>163</v>
      </c>
      <c r="E328" s="160" t="s">
        <v>1</v>
      </c>
      <c r="F328" s="161" t="s">
        <v>892</v>
      </c>
      <c r="H328" s="162">
        <v>7</v>
      </c>
      <c r="I328" s="163"/>
      <c r="L328" s="159"/>
      <c r="M328" s="164"/>
      <c r="T328" s="165"/>
      <c r="AT328" s="160" t="s">
        <v>163</v>
      </c>
      <c r="AU328" s="160" t="s">
        <v>87</v>
      </c>
      <c r="AV328" s="13" t="s">
        <v>87</v>
      </c>
      <c r="AW328" s="13" t="s">
        <v>33</v>
      </c>
      <c r="AX328" s="13" t="s">
        <v>85</v>
      </c>
      <c r="AY328" s="160" t="s">
        <v>149</v>
      </c>
    </row>
    <row r="329" spans="2:65" s="1" customFormat="1" ht="16.5" customHeight="1">
      <c r="B329" s="32"/>
      <c r="C329" s="136" t="s">
        <v>586</v>
      </c>
      <c r="D329" s="136" t="s">
        <v>155</v>
      </c>
      <c r="E329" s="137" t="s">
        <v>1476</v>
      </c>
      <c r="F329" s="138" t="s">
        <v>1477</v>
      </c>
      <c r="G329" s="139" t="s">
        <v>505</v>
      </c>
      <c r="H329" s="140">
        <v>2</v>
      </c>
      <c r="I329" s="141"/>
      <c r="J329" s="142">
        <f>ROUND(I329*H329,2)</f>
        <v>0</v>
      </c>
      <c r="K329" s="138" t="s">
        <v>159</v>
      </c>
      <c r="L329" s="32"/>
      <c r="M329" s="143" t="s">
        <v>1</v>
      </c>
      <c r="N329" s="144" t="s">
        <v>42</v>
      </c>
      <c r="P329" s="145">
        <f>O329*H329</f>
        <v>0</v>
      </c>
      <c r="Q329" s="145">
        <v>1.6199999999999999E-3</v>
      </c>
      <c r="R329" s="145">
        <f>Q329*H329</f>
        <v>3.2399999999999998E-3</v>
      </c>
      <c r="S329" s="145">
        <v>0</v>
      </c>
      <c r="T329" s="146">
        <f>S329*H329</f>
        <v>0</v>
      </c>
      <c r="AR329" s="147" t="s">
        <v>148</v>
      </c>
      <c r="AT329" s="147" t="s">
        <v>155</v>
      </c>
      <c r="AU329" s="147" t="s">
        <v>87</v>
      </c>
      <c r="AY329" s="17" t="s">
        <v>149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7" t="s">
        <v>85</v>
      </c>
      <c r="BK329" s="148">
        <f>ROUND(I329*H329,2)</f>
        <v>0</v>
      </c>
      <c r="BL329" s="17" t="s">
        <v>148</v>
      </c>
      <c r="BM329" s="147" t="s">
        <v>1478</v>
      </c>
    </row>
    <row r="330" spans="2:65" s="1" customFormat="1" ht="19.2">
      <c r="B330" s="32"/>
      <c r="D330" s="149" t="s">
        <v>162</v>
      </c>
      <c r="F330" s="150" t="s">
        <v>1479</v>
      </c>
      <c r="I330" s="151"/>
      <c r="L330" s="32"/>
      <c r="M330" s="152"/>
      <c r="T330" s="56"/>
      <c r="AT330" s="17" t="s">
        <v>162</v>
      </c>
      <c r="AU330" s="17" t="s">
        <v>87</v>
      </c>
    </row>
    <row r="331" spans="2:65" s="13" customFormat="1" ht="10.199999999999999">
      <c r="B331" s="159"/>
      <c r="D331" s="149" t="s">
        <v>163</v>
      </c>
      <c r="E331" s="160" t="s">
        <v>1</v>
      </c>
      <c r="F331" s="161" t="s">
        <v>1480</v>
      </c>
      <c r="H331" s="162">
        <v>2</v>
      </c>
      <c r="I331" s="163"/>
      <c r="L331" s="159"/>
      <c r="M331" s="164"/>
      <c r="T331" s="165"/>
      <c r="AT331" s="160" t="s">
        <v>163</v>
      </c>
      <c r="AU331" s="160" t="s">
        <v>87</v>
      </c>
      <c r="AV331" s="13" t="s">
        <v>87</v>
      </c>
      <c r="AW331" s="13" t="s">
        <v>33</v>
      </c>
      <c r="AX331" s="13" t="s">
        <v>85</v>
      </c>
      <c r="AY331" s="160" t="s">
        <v>149</v>
      </c>
    </row>
    <row r="332" spans="2:65" s="1" customFormat="1" ht="16.5" customHeight="1">
      <c r="B332" s="32"/>
      <c r="C332" s="176" t="s">
        <v>597</v>
      </c>
      <c r="D332" s="176" t="s">
        <v>414</v>
      </c>
      <c r="E332" s="177" t="s">
        <v>1481</v>
      </c>
      <c r="F332" s="178" t="s">
        <v>1482</v>
      </c>
      <c r="G332" s="179" t="s">
        <v>505</v>
      </c>
      <c r="H332" s="180">
        <v>2</v>
      </c>
      <c r="I332" s="181"/>
      <c r="J332" s="182">
        <f>ROUND(I332*H332,2)</f>
        <v>0</v>
      </c>
      <c r="K332" s="178" t="s">
        <v>1</v>
      </c>
      <c r="L332" s="183"/>
      <c r="M332" s="184" t="s">
        <v>1</v>
      </c>
      <c r="N332" s="185" t="s">
        <v>42</v>
      </c>
      <c r="P332" s="145">
        <f>O332*H332</f>
        <v>0</v>
      </c>
      <c r="Q332" s="145">
        <v>1.847E-2</v>
      </c>
      <c r="R332" s="145">
        <f>Q332*H332</f>
        <v>3.6940000000000001E-2</v>
      </c>
      <c r="S332" s="145">
        <v>0</v>
      </c>
      <c r="T332" s="146">
        <f>S332*H332</f>
        <v>0</v>
      </c>
      <c r="AR332" s="147" t="s">
        <v>200</v>
      </c>
      <c r="AT332" s="147" t="s">
        <v>414</v>
      </c>
      <c r="AU332" s="147" t="s">
        <v>87</v>
      </c>
      <c r="AY332" s="17" t="s">
        <v>149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7" t="s">
        <v>85</v>
      </c>
      <c r="BK332" s="148">
        <f>ROUND(I332*H332,2)</f>
        <v>0</v>
      </c>
      <c r="BL332" s="17" t="s">
        <v>148</v>
      </c>
      <c r="BM332" s="147" t="s">
        <v>1483</v>
      </c>
    </row>
    <row r="333" spans="2:65" s="1" customFormat="1" ht="10.199999999999999">
      <c r="B333" s="32"/>
      <c r="D333" s="149" t="s">
        <v>162</v>
      </c>
      <c r="F333" s="150" t="s">
        <v>1482</v>
      </c>
      <c r="I333" s="151"/>
      <c r="L333" s="32"/>
      <c r="M333" s="152"/>
      <c r="T333" s="56"/>
      <c r="AT333" s="17" t="s">
        <v>162</v>
      </c>
      <c r="AU333" s="17" t="s">
        <v>87</v>
      </c>
    </row>
    <row r="334" spans="2:65" s="13" customFormat="1" ht="10.199999999999999">
      <c r="B334" s="159"/>
      <c r="D334" s="149" t="s">
        <v>163</v>
      </c>
      <c r="E334" s="160" t="s">
        <v>1</v>
      </c>
      <c r="F334" s="161" t="s">
        <v>1428</v>
      </c>
      <c r="H334" s="162">
        <v>2</v>
      </c>
      <c r="I334" s="163"/>
      <c r="L334" s="159"/>
      <c r="M334" s="164"/>
      <c r="T334" s="165"/>
      <c r="AT334" s="160" t="s">
        <v>163</v>
      </c>
      <c r="AU334" s="160" t="s">
        <v>87</v>
      </c>
      <c r="AV334" s="13" t="s">
        <v>87</v>
      </c>
      <c r="AW334" s="13" t="s">
        <v>33</v>
      </c>
      <c r="AX334" s="13" t="s">
        <v>85</v>
      </c>
      <c r="AY334" s="160" t="s">
        <v>149</v>
      </c>
    </row>
    <row r="335" spans="2:65" s="1" customFormat="1" ht="16.5" customHeight="1">
      <c r="B335" s="32"/>
      <c r="C335" s="176" t="s">
        <v>603</v>
      </c>
      <c r="D335" s="176" t="s">
        <v>414</v>
      </c>
      <c r="E335" s="177" t="s">
        <v>1484</v>
      </c>
      <c r="F335" s="178" t="s">
        <v>1485</v>
      </c>
      <c r="G335" s="179" t="s">
        <v>505</v>
      </c>
      <c r="H335" s="180">
        <v>11</v>
      </c>
      <c r="I335" s="181"/>
      <c r="J335" s="182">
        <f>ROUND(I335*H335,2)</f>
        <v>0</v>
      </c>
      <c r="K335" s="178" t="s">
        <v>1</v>
      </c>
      <c r="L335" s="183"/>
      <c r="M335" s="184" t="s">
        <v>1</v>
      </c>
      <c r="N335" s="185" t="s">
        <v>42</v>
      </c>
      <c r="P335" s="145">
        <f>O335*H335</f>
        <v>0</v>
      </c>
      <c r="Q335" s="145">
        <v>6.3099999999999996E-3</v>
      </c>
      <c r="R335" s="145">
        <f>Q335*H335</f>
        <v>6.9409999999999999E-2</v>
      </c>
      <c r="S335" s="145">
        <v>0</v>
      </c>
      <c r="T335" s="146">
        <f>S335*H335</f>
        <v>0</v>
      </c>
      <c r="AR335" s="147" t="s">
        <v>200</v>
      </c>
      <c r="AT335" s="147" t="s">
        <v>414</v>
      </c>
      <c r="AU335" s="147" t="s">
        <v>87</v>
      </c>
      <c r="AY335" s="17" t="s">
        <v>149</v>
      </c>
      <c r="BE335" s="148">
        <f>IF(N335="základní",J335,0)</f>
        <v>0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7" t="s">
        <v>85</v>
      </c>
      <c r="BK335" s="148">
        <f>ROUND(I335*H335,2)</f>
        <v>0</v>
      </c>
      <c r="BL335" s="17" t="s">
        <v>148</v>
      </c>
      <c r="BM335" s="147" t="s">
        <v>1486</v>
      </c>
    </row>
    <row r="336" spans="2:65" s="1" customFormat="1" ht="10.199999999999999">
      <c r="B336" s="32"/>
      <c r="D336" s="149" t="s">
        <v>162</v>
      </c>
      <c r="F336" s="150" t="s">
        <v>1485</v>
      </c>
      <c r="I336" s="151"/>
      <c r="L336" s="32"/>
      <c r="M336" s="152"/>
      <c r="T336" s="56"/>
      <c r="AT336" s="17" t="s">
        <v>162</v>
      </c>
      <c r="AU336" s="17" t="s">
        <v>87</v>
      </c>
    </row>
    <row r="337" spans="2:65" s="13" customFormat="1" ht="10.199999999999999">
      <c r="B337" s="159"/>
      <c r="D337" s="149" t="s">
        <v>163</v>
      </c>
      <c r="E337" s="160" t="s">
        <v>1</v>
      </c>
      <c r="F337" s="161" t="s">
        <v>1487</v>
      </c>
      <c r="H337" s="162">
        <v>2</v>
      </c>
      <c r="I337" s="163"/>
      <c r="L337" s="159"/>
      <c r="M337" s="164"/>
      <c r="T337" s="165"/>
      <c r="AT337" s="160" t="s">
        <v>163</v>
      </c>
      <c r="AU337" s="160" t="s">
        <v>87</v>
      </c>
      <c r="AV337" s="13" t="s">
        <v>87</v>
      </c>
      <c r="AW337" s="13" t="s">
        <v>33</v>
      </c>
      <c r="AX337" s="13" t="s">
        <v>77</v>
      </c>
      <c r="AY337" s="160" t="s">
        <v>149</v>
      </c>
    </row>
    <row r="338" spans="2:65" s="13" customFormat="1" ht="10.199999999999999">
      <c r="B338" s="159"/>
      <c r="D338" s="149" t="s">
        <v>163</v>
      </c>
      <c r="E338" s="160" t="s">
        <v>1</v>
      </c>
      <c r="F338" s="161" t="s">
        <v>1488</v>
      </c>
      <c r="H338" s="162">
        <v>7</v>
      </c>
      <c r="I338" s="163"/>
      <c r="L338" s="159"/>
      <c r="M338" s="164"/>
      <c r="T338" s="165"/>
      <c r="AT338" s="160" t="s">
        <v>163</v>
      </c>
      <c r="AU338" s="160" t="s">
        <v>87</v>
      </c>
      <c r="AV338" s="13" t="s">
        <v>87</v>
      </c>
      <c r="AW338" s="13" t="s">
        <v>33</v>
      </c>
      <c r="AX338" s="13" t="s">
        <v>77</v>
      </c>
      <c r="AY338" s="160" t="s">
        <v>149</v>
      </c>
    </row>
    <row r="339" spans="2:65" s="13" customFormat="1" ht="10.199999999999999">
      <c r="B339" s="159"/>
      <c r="D339" s="149" t="s">
        <v>163</v>
      </c>
      <c r="E339" s="160" t="s">
        <v>1</v>
      </c>
      <c r="F339" s="161" t="s">
        <v>1489</v>
      </c>
      <c r="H339" s="162">
        <v>2</v>
      </c>
      <c r="I339" s="163"/>
      <c r="L339" s="159"/>
      <c r="M339" s="164"/>
      <c r="T339" s="165"/>
      <c r="AT339" s="160" t="s">
        <v>163</v>
      </c>
      <c r="AU339" s="160" t="s">
        <v>87</v>
      </c>
      <c r="AV339" s="13" t="s">
        <v>87</v>
      </c>
      <c r="AW339" s="13" t="s">
        <v>33</v>
      </c>
      <c r="AX339" s="13" t="s">
        <v>77</v>
      </c>
      <c r="AY339" s="160" t="s">
        <v>149</v>
      </c>
    </row>
    <row r="340" spans="2:65" s="14" customFormat="1" ht="10.199999999999999">
      <c r="B340" s="169"/>
      <c r="D340" s="149" t="s">
        <v>163</v>
      </c>
      <c r="E340" s="170" t="s">
        <v>1</v>
      </c>
      <c r="F340" s="171" t="s">
        <v>271</v>
      </c>
      <c r="H340" s="172">
        <v>11</v>
      </c>
      <c r="I340" s="173"/>
      <c r="L340" s="169"/>
      <c r="M340" s="174"/>
      <c r="T340" s="175"/>
      <c r="AT340" s="170" t="s">
        <v>163</v>
      </c>
      <c r="AU340" s="170" t="s">
        <v>87</v>
      </c>
      <c r="AV340" s="14" t="s">
        <v>148</v>
      </c>
      <c r="AW340" s="14" t="s">
        <v>33</v>
      </c>
      <c r="AX340" s="14" t="s">
        <v>85</v>
      </c>
      <c r="AY340" s="170" t="s">
        <v>149</v>
      </c>
    </row>
    <row r="341" spans="2:65" s="1" customFormat="1" ht="16.5" customHeight="1">
      <c r="B341" s="32"/>
      <c r="C341" s="136" t="s">
        <v>610</v>
      </c>
      <c r="D341" s="136" t="s">
        <v>155</v>
      </c>
      <c r="E341" s="137" t="s">
        <v>1490</v>
      </c>
      <c r="F341" s="138" t="s">
        <v>1491</v>
      </c>
      <c r="G341" s="139" t="s">
        <v>505</v>
      </c>
      <c r="H341" s="140">
        <v>9</v>
      </c>
      <c r="I341" s="141"/>
      <c r="J341" s="142">
        <f>ROUND(I341*H341,2)</f>
        <v>0</v>
      </c>
      <c r="K341" s="138" t="s">
        <v>159</v>
      </c>
      <c r="L341" s="32"/>
      <c r="M341" s="143" t="s">
        <v>1</v>
      </c>
      <c r="N341" s="144" t="s">
        <v>42</v>
      </c>
      <c r="P341" s="145">
        <f>O341*H341</f>
        <v>0</v>
      </c>
      <c r="Q341" s="145">
        <v>1.65E-3</v>
      </c>
      <c r="R341" s="145">
        <f>Q341*H341</f>
        <v>1.485E-2</v>
      </c>
      <c r="S341" s="145">
        <v>0</v>
      </c>
      <c r="T341" s="146">
        <f>S341*H341</f>
        <v>0</v>
      </c>
      <c r="AR341" s="147" t="s">
        <v>148</v>
      </c>
      <c r="AT341" s="147" t="s">
        <v>155</v>
      </c>
      <c r="AU341" s="147" t="s">
        <v>87</v>
      </c>
      <c r="AY341" s="17" t="s">
        <v>149</v>
      </c>
      <c r="BE341" s="148">
        <f>IF(N341="základní",J341,0)</f>
        <v>0</v>
      </c>
      <c r="BF341" s="148">
        <f>IF(N341="snížená",J341,0)</f>
        <v>0</v>
      </c>
      <c r="BG341" s="148">
        <f>IF(N341="zákl. přenesená",J341,0)</f>
        <v>0</v>
      </c>
      <c r="BH341" s="148">
        <f>IF(N341="sníž. přenesená",J341,0)</f>
        <v>0</v>
      </c>
      <c r="BI341" s="148">
        <f>IF(N341="nulová",J341,0)</f>
        <v>0</v>
      </c>
      <c r="BJ341" s="17" t="s">
        <v>85</v>
      </c>
      <c r="BK341" s="148">
        <f>ROUND(I341*H341,2)</f>
        <v>0</v>
      </c>
      <c r="BL341" s="17" t="s">
        <v>148</v>
      </c>
      <c r="BM341" s="147" t="s">
        <v>1492</v>
      </c>
    </row>
    <row r="342" spans="2:65" s="1" customFormat="1" ht="19.2">
      <c r="B342" s="32"/>
      <c r="D342" s="149" t="s">
        <v>162</v>
      </c>
      <c r="F342" s="150" t="s">
        <v>1493</v>
      </c>
      <c r="I342" s="151"/>
      <c r="L342" s="32"/>
      <c r="M342" s="152"/>
      <c r="T342" s="56"/>
      <c r="AT342" s="17" t="s">
        <v>162</v>
      </c>
      <c r="AU342" s="17" t="s">
        <v>87</v>
      </c>
    </row>
    <row r="343" spans="2:65" s="13" customFormat="1" ht="10.199999999999999">
      <c r="B343" s="159"/>
      <c r="D343" s="149" t="s">
        <v>163</v>
      </c>
      <c r="E343" s="160" t="s">
        <v>1</v>
      </c>
      <c r="F343" s="161" t="s">
        <v>1494</v>
      </c>
      <c r="H343" s="162">
        <v>7</v>
      </c>
      <c r="I343" s="163"/>
      <c r="L343" s="159"/>
      <c r="M343" s="164"/>
      <c r="T343" s="165"/>
      <c r="AT343" s="160" t="s">
        <v>163</v>
      </c>
      <c r="AU343" s="160" t="s">
        <v>87</v>
      </c>
      <c r="AV343" s="13" t="s">
        <v>87</v>
      </c>
      <c r="AW343" s="13" t="s">
        <v>33</v>
      </c>
      <c r="AX343" s="13" t="s">
        <v>77</v>
      </c>
      <c r="AY343" s="160" t="s">
        <v>149</v>
      </c>
    </row>
    <row r="344" spans="2:65" s="13" customFormat="1" ht="10.199999999999999">
      <c r="B344" s="159"/>
      <c r="D344" s="149" t="s">
        <v>163</v>
      </c>
      <c r="E344" s="160" t="s">
        <v>1</v>
      </c>
      <c r="F344" s="161" t="s">
        <v>1495</v>
      </c>
      <c r="H344" s="162">
        <v>2</v>
      </c>
      <c r="I344" s="163"/>
      <c r="L344" s="159"/>
      <c r="M344" s="164"/>
      <c r="T344" s="165"/>
      <c r="AT344" s="160" t="s">
        <v>163</v>
      </c>
      <c r="AU344" s="160" t="s">
        <v>87</v>
      </c>
      <c r="AV344" s="13" t="s">
        <v>87</v>
      </c>
      <c r="AW344" s="13" t="s">
        <v>33</v>
      </c>
      <c r="AX344" s="13" t="s">
        <v>77</v>
      </c>
      <c r="AY344" s="160" t="s">
        <v>149</v>
      </c>
    </row>
    <row r="345" spans="2:65" s="14" customFormat="1" ht="10.199999999999999">
      <c r="B345" s="169"/>
      <c r="D345" s="149" t="s">
        <v>163</v>
      </c>
      <c r="E345" s="170" t="s">
        <v>1</v>
      </c>
      <c r="F345" s="171" t="s">
        <v>271</v>
      </c>
      <c r="H345" s="172">
        <v>9</v>
      </c>
      <c r="I345" s="173"/>
      <c r="L345" s="169"/>
      <c r="M345" s="174"/>
      <c r="T345" s="175"/>
      <c r="AT345" s="170" t="s">
        <v>163</v>
      </c>
      <c r="AU345" s="170" t="s">
        <v>87</v>
      </c>
      <c r="AV345" s="14" t="s">
        <v>148</v>
      </c>
      <c r="AW345" s="14" t="s">
        <v>33</v>
      </c>
      <c r="AX345" s="14" t="s">
        <v>85</v>
      </c>
      <c r="AY345" s="170" t="s">
        <v>149</v>
      </c>
    </row>
    <row r="346" spans="2:65" s="1" customFormat="1" ht="16.5" customHeight="1">
      <c r="B346" s="32"/>
      <c r="C346" s="176" t="s">
        <v>615</v>
      </c>
      <c r="D346" s="176" t="s">
        <v>414</v>
      </c>
      <c r="E346" s="177" t="s">
        <v>1496</v>
      </c>
      <c r="F346" s="178" t="s">
        <v>1497</v>
      </c>
      <c r="G346" s="179" t="s">
        <v>505</v>
      </c>
      <c r="H346" s="180">
        <v>7</v>
      </c>
      <c r="I346" s="181"/>
      <c r="J346" s="182">
        <f>ROUND(I346*H346,2)</f>
        <v>0</v>
      </c>
      <c r="K346" s="178" t="s">
        <v>1</v>
      </c>
      <c r="L346" s="183"/>
      <c r="M346" s="184" t="s">
        <v>1</v>
      </c>
      <c r="N346" s="185" t="s">
        <v>42</v>
      </c>
      <c r="P346" s="145">
        <f>O346*H346</f>
        <v>0</v>
      </c>
      <c r="Q346" s="145">
        <v>2.4500000000000001E-2</v>
      </c>
      <c r="R346" s="145">
        <f>Q346*H346</f>
        <v>0.17150000000000001</v>
      </c>
      <c r="S346" s="145">
        <v>0</v>
      </c>
      <c r="T346" s="146">
        <f>S346*H346</f>
        <v>0</v>
      </c>
      <c r="AR346" s="147" t="s">
        <v>200</v>
      </c>
      <c r="AT346" s="147" t="s">
        <v>414</v>
      </c>
      <c r="AU346" s="147" t="s">
        <v>87</v>
      </c>
      <c r="AY346" s="17" t="s">
        <v>149</v>
      </c>
      <c r="BE346" s="148">
        <f>IF(N346="základní",J346,0)</f>
        <v>0</v>
      </c>
      <c r="BF346" s="148">
        <f>IF(N346="snížená",J346,0)</f>
        <v>0</v>
      </c>
      <c r="BG346" s="148">
        <f>IF(N346="zákl. přenesená",J346,0)</f>
        <v>0</v>
      </c>
      <c r="BH346" s="148">
        <f>IF(N346="sníž. přenesená",J346,0)</f>
        <v>0</v>
      </c>
      <c r="BI346" s="148">
        <f>IF(N346="nulová",J346,0)</f>
        <v>0</v>
      </c>
      <c r="BJ346" s="17" t="s">
        <v>85</v>
      </c>
      <c r="BK346" s="148">
        <f>ROUND(I346*H346,2)</f>
        <v>0</v>
      </c>
      <c r="BL346" s="17" t="s">
        <v>148</v>
      </c>
      <c r="BM346" s="147" t="s">
        <v>1498</v>
      </c>
    </row>
    <row r="347" spans="2:65" s="1" customFormat="1" ht="10.199999999999999">
      <c r="B347" s="32"/>
      <c r="D347" s="149" t="s">
        <v>162</v>
      </c>
      <c r="F347" s="150" t="s">
        <v>1497</v>
      </c>
      <c r="I347" s="151"/>
      <c r="L347" s="32"/>
      <c r="M347" s="152"/>
      <c r="T347" s="56"/>
      <c r="AT347" s="17" t="s">
        <v>162</v>
      </c>
      <c r="AU347" s="17" t="s">
        <v>87</v>
      </c>
    </row>
    <row r="348" spans="2:65" s="13" customFormat="1" ht="10.199999999999999">
      <c r="B348" s="159"/>
      <c r="D348" s="149" t="s">
        <v>163</v>
      </c>
      <c r="E348" s="160" t="s">
        <v>1</v>
      </c>
      <c r="F348" s="161" t="s">
        <v>892</v>
      </c>
      <c r="H348" s="162">
        <v>7</v>
      </c>
      <c r="I348" s="163"/>
      <c r="L348" s="159"/>
      <c r="M348" s="164"/>
      <c r="T348" s="165"/>
      <c r="AT348" s="160" t="s">
        <v>163</v>
      </c>
      <c r="AU348" s="160" t="s">
        <v>87</v>
      </c>
      <c r="AV348" s="13" t="s">
        <v>87</v>
      </c>
      <c r="AW348" s="13" t="s">
        <v>33</v>
      </c>
      <c r="AX348" s="13" t="s">
        <v>85</v>
      </c>
      <c r="AY348" s="160" t="s">
        <v>149</v>
      </c>
    </row>
    <row r="349" spans="2:65" s="1" customFormat="1" ht="16.5" customHeight="1">
      <c r="B349" s="32"/>
      <c r="C349" s="176" t="s">
        <v>622</v>
      </c>
      <c r="D349" s="176" t="s">
        <v>414</v>
      </c>
      <c r="E349" s="177" t="s">
        <v>1499</v>
      </c>
      <c r="F349" s="178" t="s">
        <v>1500</v>
      </c>
      <c r="G349" s="179" t="s">
        <v>505</v>
      </c>
      <c r="H349" s="180">
        <v>2</v>
      </c>
      <c r="I349" s="181"/>
      <c r="J349" s="182">
        <f>ROUND(I349*H349,2)</f>
        <v>0</v>
      </c>
      <c r="K349" s="178" t="s">
        <v>1</v>
      </c>
      <c r="L349" s="183"/>
      <c r="M349" s="184" t="s">
        <v>1</v>
      </c>
      <c r="N349" s="185" t="s">
        <v>42</v>
      </c>
      <c r="P349" s="145">
        <f>O349*H349</f>
        <v>0</v>
      </c>
      <c r="Q349" s="145">
        <v>1.9570000000000001E-2</v>
      </c>
      <c r="R349" s="145">
        <f>Q349*H349</f>
        <v>3.9140000000000001E-2</v>
      </c>
      <c r="S349" s="145">
        <v>0</v>
      </c>
      <c r="T349" s="146">
        <f>S349*H349</f>
        <v>0</v>
      </c>
      <c r="AR349" s="147" t="s">
        <v>200</v>
      </c>
      <c r="AT349" s="147" t="s">
        <v>414</v>
      </c>
      <c r="AU349" s="147" t="s">
        <v>87</v>
      </c>
      <c r="AY349" s="17" t="s">
        <v>149</v>
      </c>
      <c r="BE349" s="148">
        <f>IF(N349="základní",J349,0)</f>
        <v>0</v>
      </c>
      <c r="BF349" s="148">
        <f>IF(N349="snížená",J349,0)</f>
        <v>0</v>
      </c>
      <c r="BG349" s="148">
        <f>IF(N349="zákl. přenesená",J349,0)</f>
        <v>0</v>
      </c>
      <c r="BH349" s="148">
        <f>IF(N349="sníž. přenesená",J349,0)</f>
        <v>0</v>
      </c>
      <c r="BI349" s="148">
        <f>IF(N349="nulová",J349,0)</f>
        <v>0</v>
      </c>
      <c r="BJ349" s="17" t="s">
        <v>85</v>
      </c>
      <c r="BK349" s="148">
        <f>ROUND(I349*H349,2)</f>
        <v>0</v>
      </c>
      <c r="BL349" s="17" t="s">
        <v>148</v>
      </c>
      <c r="BM349" s="147" t="s">
        <v>1501</v>
      </c>
    </row>
    <row r="350" spans="2:65" s="1" customFormat="1" ht="10.199999999999999">
      <c r="B350" s="32"/>
      <c r="D350" s="149" t="s">
        <v>162</v>
      </c>
      <c r="F350" s="150" t="s">
        <v>1500</v>
      </c>
      <c r="I350" s="151"/>
      <c r="L350" s="32"/>
      <c r="M350" s="152"/>
      <c r="T350" s="56"/>
      <c r="AT350" s="17" t="s">
        <v>162</v>
      </c>
      <c r="AU350" s="17" t="s">
        <v>87</v>
      </c>
    </row>
    <row r="351" spans="2:65" s="13" customFormat="1" ht="10.199999999999999">
      <c r="B351" s="159"/>
      <c r="D351" s="149" t="s">
        <v>163</v>
      </c>
      <c r="E351" s="160" t="s">
        <v>1</v>
      </c>
      <c r="F351" s="161" t="s">
        <v>1428</v>
      </c>
      <c r="H351" s="162">
        <v>2</v>
      </c>
      <c r="I351" s="163"/>
      <c r="L351" s="159"/>
      <c r="M351" s="164"/>
      <c r="T351" s="165"/>
      <c r="AT351" s="160" t="s">
        <v>163</v>
      </c>
      <c r="AU351" s="160" t="s">
        <v>87</v>
      </c>
      <c r="AV351" s="13" t="s">
        <v>87</v>
      </c>
      <c r="AW351" s="13" t="s">
        <v>33</v>
      </c>
      <c r="AX351" s="13" t="s">
        <v>85</v>
      </c>
      <c r="AY351" s="160" t="s">
        <v>149</v>
      </c>
    </row>
    <row r="352" spans="2:65" s="1" customFormat="1" ht="16.5" customHeight="1">
      <c r="B352" s="32"/>
      <c r="C352" s="136" t="s">
        <v>629</v>
      </c>
      <c r="D352" s="136" t="s">
        <v>155</v>
      </c>
      <c r="E352" s="137" t="s">
        <v>1502</v>
      </c>
      <c r="F352" s="138" t="s">
        <v>1503</v>
      </c>
      <c r="G352" s="139" t="s">
        <v>505</v>
      </c>
      <c r="H352" s="140">
        <v>2</v>
      </c>
      <c r="I352" s="141"/>
      <c r="J352" s="142">
        <f>ROUND(I352*H352,2)</f>
        <v>0</v>
      </c>
      <c r="K352" s="138" t="s">
        <v>159</v>
      </c>
      <c r="L352" s="32"/>
      <c r="M352" s="143" t="s">
        <v>1</v>
      </c>
      <c r="N352" s="144" t="s">
        <v>42</v>
      </c>
      <c r="P352" s="145">
        <f>O352*H352</f>
        <v>0</v>
      </c>
      <c r="Q352" s="145">
        <v>1.3600000000000001E-3</v>
      </c>
      <c r="R352" s="145">
        <f>Q352*H352</f>
        <v>2.7200000000000002E-3</v>
      </c>
      <c r="S352" s="145">
        <v>0</v>
      </c>
      <c r="T352" s="146">
        <f>S352*H352</f>
        <v>0</v>
      </c>
      <c r="AR352" s="147" t="s">
        <v>148</v>
      </c>
      <c r="AT352" s="147" t="s">
        <v>155</v>
      </c>
      <c r="AU352" s="147" t="s">
        <v>87</v>
      </c>
      <c r="AY352" s="17" t="s">
        <v>149</v>
      </c>
      <c r="BE352" s="148">
        <f>IF(N352="základní",J352,0)</f>
        <v>0</v>
      </c>
      <c r="BF352" s="148">
        <f>IF(N352="snížená",J352,0)</f>
        <v>0</v>
      </c>
      <c r="BG352" s="148">
        <f>IF(N352="zákl. přenesená",J352,0)</f>
        <v>0</v>
      </c>
      <c r="BH352" s="148">
        <f>IF(N352="sníž. přenesená",J352,0)</f>
        <v>0</v>
      </c>
      <c r="BI352" s="148">
        <f>IF(N352="nulová",J352,0)</f>
        <v>0</v>
      </c>
      <c r="BJ352" s="17" t="s">
        <v>85</v>
      </c>
      <c r="BK352" s="148">
        <f>ROUND(I352*H352,2)</f>
        <v>0</v>
      </c>
      <c r="BL352" s="17" t="s">
        <v>148</v>
      </c>
      <c r="BM352" s="147" t="s">
        <v>1504</v>
      </c>
    </row>
    <row r="353" spans="2:65" s="1" customFormat="1" ht="10.199999999999999">
      <c r="B353" s="32"/>
      <c r="D353" s="149" t="s">
        <v>162</v>
      </c>
      <c r="F353" s="150" t="s">
        <v>1505</v>
      </c>
      <c r="I353" s="151"/>
      <c r="L353" s="32"/>
      <c r="M353" s="152"/>
      <c r="T353" s="56"/>
      <c r="AT353" s="17" t="s">
        <v>162</v>
      </c>
      <c r="AU353" s="17" t="s">
        <v>87</v>
      </c>
    </row>
    <row r="354" spans="2:65" s="13" customFormat="1" ht="10.199999999999999">
      <c r="B354" s="159"/>
      <c r="D354" s="149" t="s">
        <v>163</v>
      </c>
      <c r="E354" s="160" t="s">
        <v>1</v>
      </c>
      <c r="F354" s="161" t="s">
        <v>1506</v>
      </c>
      <c r="H354" s="162">
        <v>2</v>
      </c>
      <c r="I354" s="163"/>
      <c r="L354" s="159"/>
      <c r="M354" s="164"/>
      <c r="T354" s="165"/>
      <c r="AT354" s="160" t="s">
        <v>163</v>
      </c>
      <c r="AU354" s="160" t="s">
        <v>87</v>
      </c>
      <c r="AV354" s="13" t="s">
        <v>87</v>
      </c>
      <c r="AW354" s="13" t="s">
        <v>33</v>
      </c>
      <c r="AX354" s="13" t="s">
        <v>85</v>
      </c>
      <c r="AY354" s="160" t="s">
        <v>149</v>
      </c>
    </row>
    <row r="355" spans="2:65" s="1" customFormat="1" ht="16.5" customHeight="1">
      <c r="B355" s="32"/>
      <c r="C355" s="176" t="s">
        <v>636</v>
      </c>
      <c r="D355" s="176" t="s">
        <v>414</v>
      </c>
      <c r="E355" s="177" t="s">
        <v>1507</v>
      </c>
      <c r="F355" s="178" t="s">
        <v>1508</v>
      </c>
      <c r="G355" s="179" t="s">
        <v>505</v>
      </c>
      <c r="H355" s="180">
        <v>2</v>
      </c>
      <c r="I355" s="181"/>
      <c r="J355" s="182">
        <f>ROUND(I355*H355,2)</f>
        <v>0</v>
      </c>
      <c r="K355" s="178" t="s">
        <v>1</v>
      </c>
      <c r="L355" s="183"/>
      <c r="M355" s="184" t="s">
        <v>1</v>
      </c>
      <c r="N355" s="185" t="s">
        <v>42</v>
      </c>
      <c r="P355" s="145">
        <f>O355*H355</f>
        <v>0</v>
      </c>
      <c r="Q355" s="145">
        <v>3.4000000000000002E-2</v>
      </c>
      <c r="R355" s="145">
        <f>Q355*H355</f>
        <v>6.8000000000000005E-2</v>
      </c>
      <c r="S355" s="145">
        <v>0</v>
      </c>
      <c r="T355" s="146">
        <f>S355*H355</f>
        <v>0</v>
      </c>
      <c r="AR355" s="147" t="s">
        <v>200</v>
      </c>
      <c r="AT355" s="147" t="s">
        <v>414</v>
      </c>
      <c r="AU355" s="147" t="s">
        <v>87</v>
      </c>
      <c r="AY355" s="17" t="s">
        <v>149</v>
      </c>
      <c r="BE355" s="148">
        <f>IF(N355="základní",J355,0)</f>
        <v>0</v>
      </c>
      <c r="BF355" s="148">
        <f>IF(N355="snížená",J355,0)</f>
        <v>0</v>
      </c>
      <c r="BG355" s="148">
        <f>IF(N355="zákl. přenesená",J355,0)</f>
        <v>0</v>
      </c>
      <c r="BH355" s="148">
        <f>IF(N355="sníž. přenesená",J355,0)</f>
        <v>0</v>
      </c>
      <c r="BI355" s="148">
        <f>IF(N355="nulová",J355,0)</f>
        <v>0</v>
      </c>
      <c r="BJ355" s="17" t="s">
        <v>85</v>
      </c>
      <c r="BK355" s="148">
        <f>ROUND(I355*H355,2)</f>
        <v>0</v>
      </c>
      <c r="BL355" s="17" t="s">
        <v>148</v>
      </c>
      <c r="BM355" s="147" t="s">
        <v>1509</v>
      </c>
    </row>
    <row r="356" spans="2:65" s="1" customFormat="1" ht="10.199999999999999">
      <c r="B356" s="32"/>
      <c r="D356" s="149" t="s">
        <v>162</v>
      </c>
      <c r="F356" s="150" t="s">
        <v>1508</v>
      </c>
      <c r="I356" s="151"/>
      <c r="L356" s="32"/>
      <c r="M356" s="152"/>
      <c r="T356" s="56"/>
      <c r="AT356" s="17" t="s">
        <v>162</v>
      </c>
      <c r="AU356" s="17" t="s">
        <v>87</v>
      </c>
    </row>
    <row r="357" spans="2:65" s="13" customFormat="1" ht="10.199999999999999">
      <c r="B357" s="159"/>
      <c r="D357" s="149" t="s">
        <v>163</v>
      </c>
      <c r="E357" s="160" t="s">
        <v>1</v>
      </c>
      <c r="F357" s="161" t="s">
        <v>1510</v>
      </c>
      <c r="H357" s="162">
        <v>2</v>
      </c>
      <c r="I357" s="163"/>
      <c r="L357" s="159"/>
      <c r="M357" s="164"/>
      <c r="T357" s="165"/>
      <c r="AT357" s="160" t="s">
        <v>163</v>
      </c>
      <c r="AU357" s="160" t="s">
        <v>87</v>
      </c>
      <c r="AV357" s="13" t="s">
        <v>87</v>
      </c>
      <c r="AW357" s="13" t="s">
        <v>33</v>
      </c>
      <c r="AX357" s="13" t="s">
        <v>85</v>
      </c>
      <c r="AY357" s="160" t="s">
        <v>149</v>
      </c>
    </row>
    <row r="358" spans="2:65" s="1" customFormat="1" ht="16.5" customHeight="1">
      <c r="B358" s="32"/>
      <c r="C358" s="136" t="s">
        <v>643</v>
      </c>
      <c r="D358" s="136" t="s">
        <v>155</v>
      </c>
      <c r="E358" s="137" t="s">
        <v>1511</v>
      </c>
      <c r="F358" s="138" t="s">
        <v>1512</v>
      </c>
      <c r="G358" s="139" t="s">
        <v>505</v>
      </c>
      <c r="H358" s="140">
        <v>4</v>
      </c>
      <c r="I358" s="141"/>
      <c r="J358" s="142">
        <f>ROUND(I358*H358,2)</f>
        <v>0</v>
      </c>
      <c r="K358" s="138" t="s">
        <v>159</v>
      </c>
      <c r="L358" s="32"/>
      <c r="M358" s="143" t="s">
        <v>1</v>
      </c>
      <c r="N358" s="144" t="s">
        <v>42</v>
      </c>
      <c r="P358" s="145">
        <f>O358*H358</f>
        <v>0</v>
      </c>
      <c r="Q358" s="145">
        <v>0</v>
      </c>
      <c r="R358" s="145">
        <f>Q358*H358</f>
        <v>0</v>
      </c>
      <c r="S358" s="145">
        <v>2.2599999999999999E-2</v>
      </c>
      <c r="T358" s="146">
        <f>S358*H358</f>
        <v>9.0399999999999994E-2</v>
      </c>
      <c r="AR358" s="147" t="s">
        <v>148</v>
      </c>
      <c r="AT358" s="147" t="s">
        <v>155</v>
      </c>
      <c r="AU358" s="147" t="s">
        <v>87</v>
      </c>
      <c r="AY358" s="17" t="s">
        <v>149</v>
      </c>
      <c r="BE358" s="148">
        <f>IF(N358="základní",J358,0)</f>
        <v>0</v>
      </c>
      <c r="BF358" s="148">
        <f>IF(N358="snížená",J358,0)</f>
        <v>0</v>
      </c>
      <c r="BG358" s="148">
        <f>IF(N358="zákl. přenesená",J358,0)</f>
        <v>0</v>
      </c>
      <c r="BH358" s="148">
        <f>IF(N358="sníž. přenesená",J358,0)</f>
        <v>0</v>
      </c>
      <c r="BI358" s="148">
        <f>IF(N358="nulová",J358,0)</f>
        <v>0</v>
      </c>
      <c r="BJ358" s="17" t="s">
        <v>85</v>
      </c>
      <c r="BK358" s="148">
        <f>ROUND(I358*H358,2)</f>
        <v>0</v>
      </c>
      <c r="BL358" s="17" t="s">
        <v>148</v>
      </c>
      <c r="BM358" s="147" t="s">
        <v>1513</v>
      </c>
    </row>
    <row r="359" spans="2:65" s="1" customFormat="1" ht="10.199999999999999">
      <c r="B359" s="32"/>
      <c r="D359" s="149" t="s">
        <v>162</v>
      </c>
      <c r="F359" s="150" t="s">
        <v>1514</v>
      </c>
      <c r="I359" s="151"/>
      <c r="L359" s="32"/>
      <c r="M359" s="152"/>
      <c r="T359" s="56"/>
      <c r="AT359" s="17" t="s">
        <v>162</v>
      </c>
      <c r="AU359" s="17" t="s">
        <v>87</v>
      </c>
    </row>
    <row r="360" spans="2:65" s="13" customFormat="1" ht="10.199999999999999">
      <c r="B360" s="159"/>
      <c r="D360" s="149" t="s">
        <v>163</v>
      </c>
      <c r="E360" s="160" t="s">
        <v>1</v>
      </c>
      <c r="F360" s="161" t="s">
        <v>1515</v>
      </c>
      <c r="H360" s="162">
        <v>4</v>
      </c>
      <c r="I360" s="163"/>
      <c r="L360" s="159"/>
      <c r="M360" s="164"/>
      <c r="T360" s="165"/>
      <c r="AT360" s="160" t="s">
        <v>163</v>
      </c>
      <c r="AU360" s="160" t="s">
        <v>87</v>
      </c>
      <c r="AV360" s="13" t="s">
        <v>87</v>
      </c>
      <c r="AW360" s="13" t="s">
        <v>33</v>
      </c>
      <c r="AX360" s="13" t="s">
        <v>85</v>
      </c>
      <c r="AY360" s="160" t="s">
        <v>149</v>
      </c>
    </row>
    <row r="361" spans="2:65" s="1" customFormat="1" ht="16.5" customHeight="1">
      <c r="B361" s="32"/>
      <c r="C361" s="136" t="s">
        <v>648</v>
      </c>
      <c r="D361" s="136" t="s">
        <v>155</v>
      </c>
      <c r="E361" s="137" t="s">
        <v>1516</v>
      </c>
      <c r="F361" s="138" t="s">
        <v>1517</v>
      </c>
      <c r="G361" s="139" t="s">
        <v>505</v>
      </c>
      <c r="H361" s="140">
        <v>2</v>
      </c>
      <c r="I361" s="141"/>
      <c r="J361" s="142">
        <f>ROUND(I361*H361,2)</f>
        <v>0</v>
      </c>
      <c r="K361" s="138" t="s">
        <v>159</v>
      </c>
      <c r="L361" s="32"/>
      <c r="M361" s="143" t="s">
        <v>1</v>
      </c>
      <c r="N361" s="144" t="s">
        <v>42</v>
      </c>
      <c r="P361" s="145">
        <f>O361*H361</f>
        <v>0</v>
      </c>
      <c r="Q361" s="145">
        <v>0</v>
      </c>
      <c r="R361" s="145">
        <f>Q361*H361</f>
        <v>0</v>
      </c>
      <c r="S361" s="145">
        <v>3.3000000000000002E-2</v>
      </c>
      <c r="T361" s="146">
        <f>S361*H361</f>
        <v>6.6000000000000003E-2</v>
      </c>
      <c r="AR361" s="147" t="s">
        <v>148</v>
      </c>
      <c r="AT361" s="147" t="s">
        <v>155</v>
      </c>
      <c r="AU361" s="147" t="s">
        <v>87</v>
      </c>
      <c r="AY361" s="17" t="s">
        <v>149</v>
      </c>
      <c r="BE361" s="148">
        <f>IF(N361="základní",J361,0)</f>
        <v>0</v>
      </c>
      <c r="BF361" s="148">
        <f>IF(N361="snížená",J361,0)</f>
        <v>0</v>
      </c>
      <c r="BG361" s="148">
        <f>IF(N361="zákl. přenesená",J361,0)</f>
        <v>0</v>
      </c>
      <c r="BH361" s="148">
        <f>IF(N361="sníž. přenesená",J361,0)</f>
        <v>0</v>
      </c>
      <c r="BI361" s="148">
        <f>IF(N361="nulová",J361,0)</f>
        <v>0</v>
      </c>
      <c r="BJ361" s="17" t="s">
        <v>85</v>
      </c>
      <c r="BK361" s="148">
        <f>ROUND(I361*H361,2)</f>
        <v>0</v>
      </c>
      <c r="BL361" s="17" t="s">
        <v>148</v>
      </c>
      <c r="BM361" s="147" t="s">
        <v>1518</v>
      </c>
    </row>
    <row r="362" spans="2:65" s="1" customFormat="1" ht="10.199999999999999">
      <c r="B362" s="32"/>
      <c r="D362" s="149" t="s">
        <v>162</v>
      </c>
      <c r="F362" s="150" t="s">
        <v>1519</v>
      </c>
      <c r="I362" s="151"/>
      <c r="L362" s="32"/>
      <c r="M362" s="152"/>
      <c r="T362" s="56"/>
      <c r="AT362" s="17" t="s">
        <v>162</v>
      </c>
      <c r="AU362" s="17" t="s">
        <v>87</v>
      </c>
    </row>
    <row r="363" spans="2:65" s="13" customFormat="1" ht="10.199999999999999">
      <c r="B363" s="159"/>
      <c r="D363" s="149" t="s">
        <v>163</v>
      </c>
      <c r="E363" s="160" t="s">
        <v>1</v>
      </c>
      <c r="F363" s="161" t="s">
        <v>1520</v>
      </c>
      <c r="H363" s="162">
        <v>2</v>
      </c>
      <c r="I363" s="163"/>
      <c r="L363" s="159"/>
      <c r="M363" s="164"/>
      <c r="T363" s="165"/>
      <c r="AT363" s="160" t="s">
        <v>163</v>
      </c>
      <c r="AU363" s="160" t="s">
        <v>87</v>
      </c>
      <c r="AV363" s="13" t="s">
        <v>87</v>
      </c>
      <c r="AW363" s="13" t="s">
        <v>33</v>
      </c>
      <c r="AX363" s="13" t="s">
        <v>85</v>
      </c>
      <c r="AY363" s="160" t="s">
        <v>149</v>
      </c>
    </row>
    <row r="364" spans="2:65" s="1" customFormat="1" ht="16.5" customHeight="1">
      <c r="B364" s="32"/>
      <c r="C364" s="136" t="s">
        <v>655</v>
      </c>
      <c r="D364" s="136" t="s">
        <v>155</v>
      </c>
      <c r="E364" s="137" t="s">
        <v>1521</v>
      </c>
      <c r="F364" s="138" t="s">
        <v>1522</v>
      </c>
      <c r="G364" s="139" t="s">
        <v>298</v>
      </c>
      <c r="H364" s="140">
        <v>185</v>
      </c>
      <c r="I364" s="141"/>
      <c r="J364" s="142">
        <f>ROUND(I364*H364,2)</f>
        <v>0</v>
      </c>
      <c r="K364" s="138" t="s">
        <v>159</v>
      </c>
      <c r="L364" s="32"/>
      <c r="M364" s="143" t="s">
        <v>1</v>
      </c>
      <c r="N364" s="144" t="s">
        <v>42</v>
      </c>
      <c r="P364" s="145">
        <f>O364*H364</f>
        <v>0</v>
      </c>
      <c r="Q364" s="145">
        <v>0</v>
      </c>
      <c r="R364" s="145">
        <f>Q364*H364</f>
        <v>0</v>
      </c>
      <c r="S364" s="145">
        <v>0</v>
      </c>
      <c r="T364" s="146">
        <f>S364*H364</f>
        <v>0</v>
      </c>
      <c r="AR364" s="147" t="s">
        <v>148</v>
      </c>
      <c r="AT364" s="147" t="s">
        <v>155</v>
      </c>
      <c r="AU364" s="147" t="s">
        <v>87</v>
      </c>
      <c r="AY364" s="17" t="s">
        <v>149</v>
      </c>
      <c r="BE364" s="148">
        <f>IF(N364="základní",J364,0)</f>
        <v>0</v>
      </c>
      <c r="BF364" s="148">
        <f>IF(N364="snížená",J364,0)</f>
        <v>0</v>
      </c>
      <c r="BG364" s="148">
        <f>IF(N364="zákl. přenesená",J364,0)</f>
        <v>0</v>
      </c>
      <c r="BH364" s="148">
        <f>IF(N364="sníž. přenesená",J364,0)</f>
        <v>0</v>
      </c>
      <c r="BI364" s="148">
        <f>IF(N364="nulová",J364,0)</f>
        <v>0</v>
      </c>
      <c r="BJ364" s="17" t="s">
        <v>85</v>
      </c>
      <c r="BK364" s="148">
        <f>ROUND(I364*H364,2)</f>
        <v>0</v>
      </c>
      <c r="BL364" s="17" t="s">
        <v>148</v>
      </c>
      <c r="BM364" s="147" t="s">
        <v>1523</v>
      </c>
    </row>
    <row r="365" spans="2:65" s="1" customFormat="1" ht="10.199999999999999">
      <c r="B365" s="32"/>
      <c r="D365" s="149" t="s">
        <v>162</v>
      </c>
      <c r="F365" s="150" t="s">
        <v>1522</v>
      </c>
      <c r="I365" s="151"/>
      <c r="L365" s="32"/>
      <c r="M365" s="152"/>
      <c r="T365" s="56"/>
      <c r="AT365" s="17" t="s">
        <v>162</v>
      </c>
      <c r="AU365" s="17" t="s">
        <v>87</v>
      </c>
    </row>
    <row r="366" spans="2:65" s="13" customFormat="1" ht="10.199999999999999">
      <c r="B366" s="159"/>
      <c r="D366" s="149" t="s">
        <v>163</v>
      </c>
      <c r="E366" s="160" t="s">
        <v>1</v>
      </c>
      <c r="F366" s="161" t="s">
        <v>1466</v>
      </c>
      <c r="H366" s="162">
        <v>35</v>
      </c>
      <c r="I366" s="163"/>
      <c r="L366" s="159"/>
      <c r="M366" s="164"/>
      <c r="T366" s="165"/>
      <c r="AT366" s="160" t="s">
        <v>163</v>
      </c>
      <c r="AU366" s="160" t="s">
        <v>87</v>
      </c>
      <c r="AV366" s="13" t="s">
        <v>87</v>
      </c>
      <c r="AW366" s="13" t="s">
        <v>33</v>
      </c>
      <c r="AX366" s="13" t="s">
        <v>77</v>
      </c>
      <c r="AY366" s="160" t="s">
        <v>149</v>
      </c>
    </row>
    <row r="367" spans="2:65" s="13" customFormat="1" ht="10.199999999999999">
      <c r="B367" s="159"/>
      <c r="D367" s="149" t="s">
        <v>163</v>
      </c>
      <c r="E367" s="160" t="s">
        <v>1</v>
      </c>
      <c r="F367" s="161" t="s">
        <v>1524</v>
      </c>
      <c r="H367" s="162">
        <v>150</v>
      </c>
      <c r="I367" s="163"/>
      <c r="L367" s="159"/>
      <c r="M367" s="164"/>
      <c r="T367" s="165"/>
      <c r="AT367" s="160" t="s">
        <v>163</v>
      </c>
      <c r="AU367" s="160" t="s">
        <v>87</v>
      </c>
      <c r="AV367" s="13" t="s">
        <v>87</v>
      </c>
      <c r="AW367" s="13" t="s">
        <v>33</v>
      </c>
      <c r="AX367" s="13" t="s">
        <v>77</v>
      </c>
      <c r="AY367" s="160" t="s">
        <v>149</v>
      </c>
    </row>
    <row r="368" spans="2:65" s="14" customFormat="1" ht="10.199999999999999">
      <c r="B368" s="169"/>
      <c r="D368" s="149" t="s">
        <v>163</v>
      </c>
      <c r="E368" s="170" t="s">
        <v>1</v>
      </c>
      <c r="F368" s="171" t="s">
        <v>271</v>
      </c>
      <c r="H368" s="172">
        <v>185</v>
      </c>
      <c r="I368" s="173"/>
      <c r="L368" s="169"/>
      <c r="M368" s="174"/>
      <c r="T368" s="175"/>
      <c r="AT368" s="170" t="s">
        <v>163</v>
      </c>
      <c r="AU368" s="170" t="s">
        <v>87</v>
      </c>
      <c r="AV368" s="14" t="s">
        <v>148</v>
      </c>
      <c r="AW368" s="14" t="s">
        <v>33</v>
      </c>
      <c r="AX368" s="14" t="s">
        <v>85</v>
      </c>
      <c r="AY368" s="170" t="s">
        <v>149</v>
      </c>
    </row>
    <row r="369" spans="2:65" s="1" customFormat="1" ht="16.5" customHeight="1">
      <c r="B369" s="32"/>
      <c r="C369" s="136" t="s">
        <v>662</v>
      </c>
      <c r="D369" s="136" t="s">
        <v>155</v>
      </c>
      <c r="E369" s="137" t="s">
        <v>1525</v>
      </c>
      <c r="F369" s="138" t="s">
        <v>1526</v>
      </c>
      <c r="G369" s="139" t="s">
        <v>298</v>
      </c>
      <c r="H369" s="140">
        <v>185</v>
      </c>
      <c r="I369" s="141"/>
      <c r="J369" s="142">
        <f>ROUND(I369*H369,2)</f>
        <v>0</v>
      </c>
      <c r="K369" s="138" t="s">
        <v>159</v>
      </c>
      <c r="L369" s="32"/>
      <c r="M369" s="143" t="s">
        <v>1</v>
      </c>
      <c r="N369" s="144" t="s">
        <v>42</v>
      </c>
      <c r="P369" s="145">
        <f>O369*H369</f>
        <v>0</v>
      </c>
      <c r="Q369" s="145">
        <v>0</v>
      </c>
      <c r="R369" s="145">
        <f>Q369*H369</f>
        <v>0</v>
      </c>
      <c r="S369" s="145">
        <v>0</v>
      </c>
      <c r="T369" s="146">
        <f>S369*H369</f>
        <v>0</v>
      </c>
      <c r="AR369" s="147" t="s">
        <v>148</v>
      </c>
      <c r="AT369" s="147" t="s">
        <v>155</v>
      </c>
      <c r="AU369" s="147" t="s">
        <v>87</v>
      </c>
      <c r="AY369" s="17" t="s">
        <v>149</v>
      </c>
      <c r="BE369" s="148">
        <f>IF(N369="základní",J369,0)</f>
        <v>0</v>
      </c>
      <c r="BF369" s="148">
        <f>IF(N369="snížená",J369,0)</f>
        <v>0</v>
      </c>
      <c r="BG369" s="148">
        <f>IF(N369="zákl. přenesená",J369,0)</f>
        <v>0</v>
      </c>
      <c r="BH369" s="148">
        <f>IF(N369="sníž. přenesená",J369,0)</f>
        <v>0</v>
      </c>
      <c r="BI369" s="148">
        <f>IF(N369="nulová",J369,0)</f>
        <v>0</v>
      </c>
      <c r="BJ369" s="17" t="s">
        <v>85</v>
      </c>
      <c r="BK369" s="148">
        <f>ROUND(I369*H369,2)</f>
        <v>0</v>
      </c>
      <c r="BL369" s="17" t="s">
        <v>148</v>
      </c>
      <c r="BM369" s="147" t="s">
        <v>1527</v>
      </c>
    </row>
    <row r="370" spans="2:65" s="1" customFormat="1" ht="10.199999999999999">
      <c r="B370" s="32"/>
      <c r="D370" s="149" t="s">
        <v>162</v>
      </c>
      <c r="F370" s="150" t="s">
        <v>1528</v>
      </c>
      <c r="I370" s="151"/>
      <c r="L370" s="32"/>
      <c r="M370" s="152"/>
      <c r="T370" s="56"/>
      <c r="AT370" s="17" t="s">
        <v>162</v>
      </c>
      <c r="AU370" s="17" t="s">
        <v>87</v>
      </c>
    </row>
    <row r="371" spans="2:65" s="13" customFormat="1" ht="10.199999999999999">
      <c r="B371" s="159"/>
      <c r="D371" s="149" t="s">
        <v>163</v>
      </c>
      <c r="E371" s="160" t="s">
        <v>1</v>
      </c>
      <c r="F371" s="161" t="s">
        <v>1466</v>
      </c>
      <c r="H371" s="162">
        <v>35</v>
      </c>
      <c r="I371" s="163"/>
      <c r="L371" s="159"/>
      <c r="M371" s="164"/>
      <c r="T371" s="165"/>
      <c r="AT371" s="160" t="s">
        <v>163</v>
      </c>
      <c r="AU371" s="160" t="s">
        <v>87</v>
      </c>
      <c r="AV371" s="13" t="s">
        <v>87</v>
      </c>
      <c r="AW371" s="13" t="s">
        <v>33</v>
      </c>
      <c r="AX371" s="13" t="s">
        <v>77</v>
      </c>
      <c r="AY371" s="160" t="s">
        <v>149</v>
      </c>
    </row>
    <row r="372" spans="2:65" s="13" customFormat="1" ht="10.199999999999999">
      <c r="B372" s="159"/>
      <c r="D372" s="149" t="s">
        <v>163</v>
      </c>
      <c r="E372" s="160" t="s">
        <v>1</v>
      </c>
      <c r="F372" s="161" t="s">
        <v>1524</v>
      </c>
      <c r="H372" s="162">
        <v>150</v>
      </c>
      <c r="I372" s="163"/>
      <c r="L372" s="159"/>
      <c r="M372" s="164"/>
      <c r="T372" s="165"/>
      <c r="AT372" s="160" t="s">
        <v>163</v>
      </c>
      <c r="AU372" s="160" t="s">
        <v>87</v>
      </c>
      <c r="AV372" s="13" t="s">
        <v>87</v>
      </c>
      <c r="AW372" s="13" t="s">
        <v>33</v>
      </c>
      <c r="AX372" s="13" t="s">
        <v>77</v>
      </c>
      <c r="AY372" s="160" t="s">
        <v>149</v>
      </c>
    </row>
    <row r="373" spans="2:65" s="14" customFormat="1" ht="10.199999999999999">
      <c r="B373" s="169"/>
      <c r="D373" s="149" t="s">
        <v>163</v>
      </c>
      <c r="E373" s="170" t="s">
        <v>1</v>
      </c>
      <c r="F373" s="171" t="s">
        <v>271</v>
      </c>
      <c r="H373" s="172">
        <v>185</v>
      </c>
      <c r="I373" s="173"/>
      <c r="L373" s="169"/>
      <c r="M373" s="174"/>
      <c r="T373" s="175"/>
      <c r="AT373" s="170" t="s">
        <v>163</v>
      </c>
      <c r="AU373" s="170" t="s">
        <v>87</v>
      </c>
      <c r="AV373" s="14" t="s">
        <v>148</v>
      </c>
      <c r="AW373" s="14" t="s">
        <v>33</v>
      </c>
      <c r="AX373" s="14" t="s">
        <v>85</v>
      </c>
      <c r="AY373" s="170" t="s">
        <v>149</v>
      </c>
    </row>
    <row r="374" spans="2:65" s="1" customFormat="1" ht="16.5" customHeight="1">
      <c r="B374" s="32"/>
      <c r="C374" s="136" t="s">
        <v>670</v>
      </c>
      <c r="D374" s="136" t="s">
        <v>155</v>
      </c>
      <c r="E374" s="137" t="s">
        <v>1529</v>
      </c>
      <c r="F374" s="138" t="s">
        <v>1530</v>
      </c>
      <c r="G374" s="139" t="s">
        <v>298</v>
      </c>
      <c r="H374" s="140">
        <v>149.13999999999999</v>
      </c>
      <c r="I374" s="141"/>
      <c r="J374" s="142">
        <f>ROUND(I374*H374,2)</f>
        <v>0</v>
      </c>
      <c r="K374" s="138" t="s">
        <v>159</v>
      </c>
      <c r="L374" s="32"/>
      <c r="M374" s="143" t="s">
        <v>1</v>
      </c>
      <c r="N374" s="144" t="s">
        <v>42</v>
      </c>
      <c r="P374" s="145">
        <f>O374*H374</f>
        <v>0</v>
      </c>
      <c r="Q374" s="145">
        <v>0</v>
      </c>
      <c r="R374" s="145">
        <f>Q374*H374</f>
        <v>0</v>
      </c>
      <c r="S374" s="145">
        <v>0</v>
      </c>
      <c r="T374" s="146">
        <f>S374*H374</f>
        <v>0</v>
      </c>
      <c r="AR374" s="147" t="s">
        <v>148</v>
      </c>
      <c r="AT374" s="147" t="s">
        <v>155</v>
      </c>
      <c r="AU374" s="147" t="s">
        <v>87</v>
      </c>
      <c r="AY374" s="17" t="s">
        <v>149</v>
      </c>
      <c r="BE374" s="148">
        <f>IF(N374="základní",J374,0)</f>
        <v>0</v>
      </c>
      <c r="BF374" s="148">
        <f>IF(N374="snížená",J374,0)</f>
        <v>0</v>
      </c>
      <c r="BG374" s="148">
        <f>IF(N374="zákl. přenesená",J374,0)</f>
        <v>0</v>
      </c>
      <c r="BH374" s="148">
        <f>IF(N374="sníž. přenesená",J374,0)</f>
        <v>0</v>
      </c>
      <c r="BI374" s="148">
        <f>IF(N374="nulová",J374,0)</f>
        <v>0</v>
      </c>
      <c r="BJ374" s="17" t="s">
        <v>85</v>
      </c>
      <c r="BK374" s="148">
        <f>ROUND(I374*H374,2)</f>
        <v>0</v>
      </c>
      <c r="BL374" s="17" t="s">
        <v>148</v>
      </c>
      <c r="BM374" s="147" t="s">
        <v>1531</v>
      </c>
    </row>
    <row r="375" spans="2:65" s="1" customFormat="1" ht="10.199999999999999">
      <c r="B375" s="32"/>
      <c r="D375" s="149" t="s">
        <v>162</v>
      </c>
      <c r="F375" s="150" t="s">
        <v>1532</v>
      </c>
      <c r="I375" s="151"/>
      <c r="L375" s="32"/>
      <c r="M375" s="152"/>
      <c r="T375" s="56"/>
      <c r="AT375" s="17" t="s">
        <v>162</v>
      </c>
      <c r="AU375" s="17" t="s">
        <v>87</v>
      </c>
    </row>
    <row r="376" spans="2:65" s="13" customFormat="1" ht="10.199999999999999">
      <c r="B376" s="159"/>
      <c r="D376" s="149" t="s">
        <v>163</v>
      </c>
      <c r="E376" s="160" t="s">
        <v>1</v>
      </c>
      <c r="F376" s="161" t="s">
        <v>1533</v>
      </c>
      <c r="H376" s="162">
        <v>149.13999999999999</v>
      </c>
      <c r="I376" s="163"/>
      <c r="L376" s="159"/>
      <c r="M376" s="164"/>
      <c r="T376" s="165"/>
      <c r="AT376" s="160" t="s">
        <v>163</v>
      </c>
      <c r="AU376" s="160" t="s">
        <v>87</v>
      </c>
      <c r="AV376" s="13" t="s">
        <v>87</v>
      </c>
      <c r="AW376" s="13" t="s">
        <v>33</v>
      </c>
      <c r="AX376" s="13" t="s">
        <v>85</v>
      </c>
      <c r="AY376" s="160" t="s">
        <v>149</v>
      </c>
    </row>
    <row r="377" spans="2:65" s="1" customFormat="1" ht="16.5" customHeight="1">
      <c r="B377" s="32"/>
      <c r="C377" s="136" t="s">
        <v>677</v>
      </c>
      <c r="D377" s="136" t="s">
        <v>155</v>
      </c>
      <c r="E377" s="137" t="s">
        <v>1534</v>
      </c>
      <c r="F377" s="138" t="s">
        <v>1535</v>
      </c>
      <c r="G377" s="139" t="s">
        <v>298</v>
      </c>
      <c r="H377" s="140">
        <v>149.13999999999999</v>
      </c>
      <c r="I377" s="141"/>
      <c r="J377" s="142">
        <f>ROUND(I377*H377,2)</f>
        <v>0</v>
      </c>
      <c r="K377" s="138" t="s">
        <v>159</v>
      </c>
      <c r="L377" s="32"/>
      <c r="M377" s="143" t="s">
        <v>1</v>
      </c>
      <c r="N377" s="144" t="s">
        <v>42</v>
      </c>
      <c r="P377" s="145">
        <f>O377*H377</f>
        <v>0</v>
      </c>
      <c r="Q377" s="145">
        <v>0</v>
      </c>
      <c r="R377" s="145">
        <f>Q377*H377</f>
        <v>0</v>
      </c>
      <c r="S377" s="145">
        <v>0</v>
      </c>
      <c r="T377" s="146">
        <f>S377*H377</f>
        <v>0</v>
      </c>
      <c r="AR377" s="147" t="s">
        <v>148</v>
      </c>
      <c r="AT377" s="147" t="s">
        <v>155</v>
      </c>
      <c r="AU377" s="147" t="s">
        <v>87</v>
      </c>
      <c r="AY377" s="17" t="s">
        <v>149</v>
      </c>
      <c r="BE377" s="148">
        <f>IF(N377="základní",J377,0)</f>
        <v>0</v>
      </c>
      <c r="BF377" s="148">
        <f>IF(N377="snížená",J377,0)</f>
        <v>0</v>
      </c>
      <c r="BG377" s="148">
        <f>IF(N377="zákl. přenesená",J377,0)</f>
        <v>0</v>
      </c>
      <c r="BH377" s="148">
        <f>IF(N377="sníž. přenesená",J377,0)</f>
        <v>0</v>
      </c>
      <c r="BI377" s="148">
        <f>IF(N377="nulová",J377,0)</f>
        <v>0</v>
      </c>
      <c r="BJ377" s="17" t="s">
        <v>85</v>
      </c>
      <c r="BK377" s="148">
        <f>ROUND(I377*H377,2)</f>
        <v>0</v>
      </c>
      <c r="BL377" s="17" t="s">
        <v>148</v>
      </c>
      <c r="BM377" s="147" t="s">
        <v>1536</v>
      </c>
    </row>
    <row r="378" spans="2:65" s="1" customFormat="1" ht="10.199999999999999">
      <c r="B378" s="32"/>
      <c r="D378" s="149" t="s">
        <v>162</v>
      </c>
      <c r="F378" s="150" t="s">
        <v>1535</v>
      </c>
      <c r="I378" s="151"/>
      <c r="L378" s="32"/>
      <c r="M378" s="152"/>
      <c r="T378" s="56"/>
      <c r="AT378" s="17" t="s">
        <v>162</v>
      </c>
      <c r="AU378" s="17" t="s">
        <v>87</v>
      </c>
    </row>
    <row r="379" spans="2:65" s="13" customFormat="1" ht="10.199999999999999">
      <c r="B379" s="159"/>
      <c r="D379" s="149" t="s">
        <v>163</v>
      </c>
      <c r="E379" s="160" t="s">
        <v>1</v>
      </c>
      <c r="F379" s="161" t="s">
        <v>1537</v>
      </c>
      <c r="H379" s="162">
        <v>149.13999999999999</v>
      </c>
      <c r="I379" s="163"/>
      <c r="L379" s="159"/>
      <c r="M379" s="164"/>
      <c r="T379" s="165"/>
      <c r="AT379" s="160" t="s">
        <v>163</v>
      </c>
      <c r="AU379" s="160" t="s">
        <v>87</v>
      </c>
      <c r="AV379" s="13" t="s">
        <v>87</v>
      </c>
      <c r="AW379" s="13" t="s">
        <v>33</v>
      </c>
      <c r="AX379" s="13" t="s">
        <v>85</v>
      </c>
      <c r="AY379" s="160" t="s">
        <v>149</v>
      </c>
    </row>
    <row r="380" spans="2:65" s="1" customFormat="1" ht="16.5" customHeight="1">
      <c r="B380" s="32"/>
      <c r="C380" s="136" t="s">
        <v>684</v>
      </c>
      <c r="D380" s="136" t="s">
        <v>155</v>
      </c>
      <c r="E380" s="137" t="s">
        <v>1538</v>
      </c>
      <c r="F380" s="138" t="s">
        <v>1539</v>
      </c>
      <c r="G380" s="139" t="s">
        <v>505</v>
      </c>
      <c r="H380" s="140">
        <v>3</v>
      </c>
      <c r="I380" s="141"/>
      <c r="J380" s="142">
        <f>ROUND(I380*H380,2)</f>
        <v>0</v>
      </c>
      <c r="K380" s="138" t="s">
        <v>159</v>
      </c>
      <c r="L380" s="32"/>
      <c r="M380" s="143" t="s">
        <v>1</v>
      </c>
      <c r="N380" s="144" t="s">
        <v>42</v>
      </c>
      <c r="P380" s="145">
        <f>O380*H380</f>
        <v>0</v>
      </c>
      <c r="Q380" s="145">
        <v>0.45937</v>
      </c>
      <c r="R380" s="145">
        <f>Q380*H380</f>
        <v>1.3781099999999999</v>
      </c>
      <c r="S380" s="145">
        <v>0</v>
      </c>
      <c r="T380" s="146">
        <f>S380*H380</f>
        <v>0</v>
      </c>
      <c r="AR380" s="147" t="s">
        <v>148</v>
      </c>
      <c r="AT380" s="147" t="s">
        <v>155</v>
      </c>
      <c r="AU380" s="147" t="s">
        <v>87</v>
      </c>
      <c r="AY380" s="17" t="s">
        <v>149</v>
      </c>
      <c r="BE380" s="148">
        <f>IF(N380="základní",J380,0)</f>
        <v>0</v>
      </c>
      <c r="BF380" s="148">
        <f>IF(N380="snížená",J380,0)</f>
        <v>0</v>
      </c>
      <c r="BG380" s="148">
        <f>IF(N380="zákl. přenesená",J380,0)</f>
        <v>0</v>
      </c>
      <c r="BH380" s="148">
        <f>IF(N380="sníž. přenesená",J380,0)</f>
        <v>0</v>
      </c>
      <c r="BI380" s="148">
        <f>IF(N380="nulová",J380,0)</f>
        <v>0</v>
      </c>
      <c r="BJ380" s="17" t="s">
        <v>85</v>
      </c>
      <c r="BK380" s="148">
        <f>ROUND(I380*H380,2)</f>
        <v>0</v>
      </c>
      <c r="BL380" s="17" t="s">
        <v>148</v>
      </c>
      <c r="BM380" s="147" t="s">
        <v>1540</v>
      </c>
    </row>
    <row r="381" spans="2:65" s="1" customFormat="1" ht="10.199999999999999">
      <c r="B381" s="32"/>
      <c r="D381" s="149" t="s">
        <v>162</v>
      </c>
      <c r="F381" s="150" t="s">
        <v>1541</v>
      </c>
      <c r="I381" s="151"/>
      <c r="L381" s="32"/>
      <c r="M381" s="152"/>
      <c r="T381" s="56"/>
      <c r="AT381" s="17" t="s">
        <v>162</v>
      </c>
      <c r="AU381" s="17" t="s">
        <v>87</v>
      </c>
    </row>
    <row r="382" spans="2:65" s="13" customFormat="1" ht="10.199999999999999">
      <c r="B382" s="159"/>
      <c r="D382" s="149" t="s">
        <v>163</v>
      </c>
      <c r="E382" s="160" t="s">
        <v>1</v>
      </c>
      <c r="F382" s="161" t="s">
        <v>1542</v>
      </c>
      <c r="H382" s="162">
        <v>3</v>
      </c>
      <c r="I382" s="163"/>
      <c r="L382" s="159"/>
      <c r="M382" s="164"/>
      <c r="T382" s="165"/>
      <c r="AT382" s="160" t="s">
        <v>163</v>
      </c>
      <c r="AU382" s="160" t="s">
        <v>87</v>
      </c>
      <c r="AV382" s="13" t="s">
        <v>87</v>
      </c>
      <c r="AW382" s="13" t="s">
        <v>33</v>
      </c>
      <c r="AX382" s="13" t="s">
        <v>85</v>
      </c>
      <c r="AY382" s="160" t="s">
        <v>149</v>
      </c>
    </row>
    <row r="383" spans="2:65" s="1" customFormat="1" ht="16.5" customHeight="1">
      <c r="B383" s="32"/>
      <c r="C383" s="136" t="s">
        <v>691</v>
      </c>
      <c r="D383" s="136" t="s">
        <v>155</v>
      </c>
      <c r="E383" s="137" t="s">
        <v>1543</v>
      </c>
      <c r="F383" s="138" t="s">
        <v>1544</v>
      </c>
      <c r="G383" s="139" t="s">
        <v>505</v>
      </c>
      <c r="H383" s="140">
        <v>11</v>
      </c>
      <c r="I383" s="141"/>
      <c r="J383" s="142">
        <f>ROUND(I383*H383,2)</f>
        <v>0</v>
      </c>
      <c r="K383" s="138" t="s">
        <v>159</v>
      </c>
      <c r="L383" s="32"/>
      <c r="M383" s="143" t="s">
        <v>1</v>
      </c>
      <c r="N383" s="144" t="s">
        <v>42</v>
      </c>
      <c r="P383" s="145">
        <f>O383*H383</f>
        <v>0</v>
      </c>
      <c r="Q383" s="145">
        <v>0.04</v>
      </c>
      <c r="R383" s="145">
        <f>Q383*H383</f>
        <v>0.44</v>
      </c>
      <c r="S383" s="145">
        <v>0</v>
      </c>
      <c r="T383" s="146">
        <f>S383*H383</f>
        <v>0</v>
      </c>
      <c r="AR383" s="147" t="s">
        <v>148</v>
      </c>
      <c r="AT383" s="147" t="s">
        <v>155</v>
      </c>
      <c r="AU383" s="147" t="s">
        <v>87</v>
      </c>
      <c r="AY383" s="17" t="s">
        <v>149</v>
      </c>
      <c r="BE383" s="148">
        <f>IF(N383="základní",J383,0)</f>
        <v>0</v>
      </c>
      <c r="BF383" s="148">
        <f>IF(N383="snížená",J383,0)</f>
        <v>0</v>
      </c>
      <c r="BG383" s="148">
        <f>IF(N383="zákl. přenesená",J383,0)</f>
        <v>0</v>
      </c>
      <c r="BH383" s="148">
        <f>IF(N383="sníž. přenesená",J383,0)</f>
        <v>0</v>
      </c>
      <c r="BI383" s="148">
        <f>IF(N383="nulová",J383,0)</f>
        <v>0</v>
      </c>
      <c r="BJ383" s="17" t="s">
        <v>85</v>
      </c>
      <c r="BK383" s="148">
        <f>ROUND(I383*H383,2)</f>
        <v>0</v>
      </c>
      <c r="BL383" s="17" t="s">
        <v>148</v>
      </c>
      <c r="BM383" s="147" t="s">
        <v>1545</v>
      </c>
    </row>
    <row r="384" spans="2:65" s="1" customFormat="1" ht="10.199999999999999">
      <c r="B384" s="32"/>
      <c r="D384" s="149" t="s">
        <v>162</v>
      </c>
      <c r="F384" s="150" t="s">
        <v>1544</v>
      </c>
      <c r="I384" s="151"/>
      <c r="L384" s="32"/>
      <c r="M384" s="152"/>
      <c r="T384" s="56"/>
      <c r="AT384" s="17" t="s">
        <v>162</v>
      </c>
      <c r="AU384" s="17" t="s">
        <v>87</v>
      </c>
    </row>
    <row r="385" spans="2:65" s="13" customFormat="1" ht="10.199999999999999">
      <c r="B385" s="159"/>
      <c r="D385" s="149" t="s">
        <v>163</v>
      </c>
      <c r="E385" s="160" t="s">
        <v>1</v>
      </c>
      <c r="F385" s="161" t="s">
        <v>1546</v>
      </c>
      <c r="H385" s="162">
        <v>11</v>
      </c>
      <c r="I385" s="163"/>
      <c r="L385" s="159"/>
      <c r="M385" s="164"/>
      <c r="T385" s="165"/>
      <c r="AT385" s="160" t="s">
        <v>163</v>
      </c>
      <c r="AU385" s="160" t="s">
        <v>87</v>
      </c>
      <c r="AV385" s="13" t="s">
        <v>87</v>
      </c>
      <c r="AW385" s="13" t="s">
        <v>33</v>
      </c>
      <c r="AX385" s="13" t="s">
        <v>85</v>
      </c>
      <c r="AY385" s="160" t="s">
        <v>149</v>
      </c>
    </row>
    <row r="386" spans="2:65" s="1" customFormat="1" ht="16.5" customHeight="1">
      <c r="B386" s="32"/>
      <c r="C386" s="176" t="s">
        <v>697</v>
      </c>
      <c r="D386" s="176" t="s">
        <v>414</v>
      </c>
      <c r="E386" s="177" t="s">
        <v>1547</v>
      </c>
      <c r="F386" s="178" t="s">
        <v>1548</v>
      </c>
      <c r="G386" s="179" t="s">
        <v>505</v>
      </c>
      <c r="H386" s="180">
        <v>11</v>
      </c>
      <c r="I386" s="181"/>
      <c r="J386" s="182">
        <f>ROUND(I386*H386,2)</f>
        <v>0</v>
      </c>
      <c r="K386" s="178" t="s">
        <v>159</v>
      </c>
      <c r="L386" s="183"/>
      <c r="M386" s="184" t="s">
        <v>1</v>
      </c>
      <c r="N386" s="185" t="s">
        <v>42</v>
      </c>
      <c r="P386" s="145">
        <f>O386*H386</f>
        <v>0</v>
      </c>
      <c r="Q386" s="145">
        <v>1.3299999999999999E-2</v>
      </c>
      <c r="R386" s="145">
        <f>Q386*H386</f>
        <v>0.14629999999999999</v>
      </c>
      <c r="S386" s="145">
        <v>0</v>
      </c>
      <c r="T386" s="146">
        <f>S386*H386</f>
        <v>0</v>
      </c>
      <c r="AR386" s="147" t="s">
        <v>200</v>
      </c>
      <c r="AT386" s="147" t="s">
        <v>414</v>
      </c>
      <c r="AU386" s="147" t="s">
        <v>87</v>
      </c>
      <c r="AY386" s="17" t="s">
        <v>149</v>
      </c>
      <c r="BE386" s="148">
        <f>IF(N386="základní",J386,0)</f>
        <v>0</v>
      </c>
      <c r="BF386" s="148">
        <f>IF(N386="snížená",J386,0)</f>
        <v>0</v>
      </c>
      <c r="BG386" s="148">
        <f>IF(N386="zákl. přenesená",J386,0)</f>
        <v>0</v>
      </c>
      <c r="BH386" s="148">
        <f>IF(N386="sníž. přenesená",J386,0)</f>
        <v>0</v>
      </c>
      <c r="BI386" s="148">
        <f>IF(N386="nulová",J386,0)</f>
        <v>0</v>
      </c>
      <c r="BJ386" s="17" t="s">
        <v>85</v>
      </c>
      <c r="BK386" s="148">
        <f>ROUND(I386*H386,2)</f>
        <v>0</v>
      </c>
      <c r="BL386" s="17" t="s">
        <v>148</v>
      </c>
      <c r="BM386" s="147" t="s">
        <v>1549</v>
      </c>
    </row>
    <row r="387" spans="2:65" s="1" customFormat="1" ht="10.199999999999999">
      <c r="B387" s="32"/>
      <c r="D387" s="149" t="s">
        <v>162</v>
      </c>
      <c r="F387" s="150" t="s">
        <v>1548</v>
      </c>
      <c r="I387" s="151"/>
      <c r="L387" s="32"/>
      <c r="M387" s="152"/>
      <c r="T387" s="56"/>
      <c r="AT387" s="17" t="s">
        <v>162</v>
      </c>
      <c r="AU387" s="17" t="s">
        <v>87</v>
      </c>
    </row>
    <row r="388" spans="2:65" s="13" customFormat="1" ht="10.199999999999999">
      <c r="B388" s="159"/>
      <c r="D388" s="149" t="s">
        <v>163</v>
      </c>
      <c r="E388" s="160" t="s">
        <v>1</v>
      </c>
      <c r="F388" s="161" t="s">
        <v>1550</v>
      </c>
      <c r="H388" s="162">
        <v>11</v>
      </c>
      <c r="I388" s="163"/>
      <c r="L388" s="159"/>
      <c r="M388" s="164"/>
      <c r="T388" s="165"/>
      <c r="AT388" s="160" t="s">
        <v>163</v>
      </c>
      <c r="AU388" s="160" t="s">
        <v>87</v>
      </c>
      <c r="AV388" s="13" t="s">
        <v>87</v>
      </c>
      <c r="AW388" s="13" t="s">
        <v>33</v>
      </c>
      <c r="AX388" s="13" t="s">
        <v>85</v>
      </c>
      <c r="AY388" s="160" t="s">
        <v>149</v>
      </c>
    </row>
    <row r="389" spans="2:65" s="1" customFormat="1" ht="16.5" customHeight="1">
      <c r="B389" s="32"/>
      <c r="C389" s="176" t="s">
        <v>706</v>
      </c>
      <c r="D389" s="176" t="s">
        <v>414</v>
      </c>
      <c r="E389" s="177" t="s">
        <v>1551</v>
      </c>
      <c r="F389" s="178" t="s">
        <v>1552</v>
      </c>
      <c r="G389" s="179" t="s">
        <v>1</v>
      </c>
      <c r="H389" s="180">
        <v>11</v>
      </c>
      <c r="I389" s="181"/>
      <c r="J389" s="182">
        <f>ROUND(I389*H389,2)</f>
        <v>0</v>
      </c>
      <c r="K389" s="178" t="s">
        <v>1</v>
      </c>
      <c r="L389" s="183"/>
      <c r="M389" s="184" t="s">
        <v>1</v>
      </c>
      <c r="N389" s="185" t="s">
        <v>42</v>
      </c>
      <c r="P389" s="145">
        <f>O389*H389</f>
        <v>0</v>
      </c>
      <c r="Q389" s="145">
        <v>0</v>
      </c>
      <c r="R389" s="145">
        <f>Q389*H389</f>
        <v>0</v>
      </c>
      <c r="S389" s="145">
        <v>0</v>
      </c>
      <c r="T389" s="146">
        <f>S389*H389</f>
        <v>0</v>
      </c>
      <c r="AR389" s="147" t="s">
        <v>200</v>
      </c>
      <c r="AT389" s="147" t="s">
        <v>414</v>
      </c>
      <c r="AU389" s="147" t="s">
        <v>87</v>
      </c>
      <c r="AY389" s="17" t="s">
        <v>149</v>
      </c>
      <c r="BE389" s="148">
        <f>IF(N389="základní",J389,0)</f>
        <v>0</v>
      </c>
      <c r="BF389" s="148">
        <f>IF(N389="snížená",J389,0)</f>
        <v>0</v>
      </c>
      <c r="BG389" s="148">
        <f>IF(N389="zákl. přenesená",J389,0)</f>
        <v>0</v>
      </c>
      <c r="BH389" s="148">
        <f>IF(N389="sníž. přenesená",J389,0)</f>
        <v>0</v>
      </c>
      <c r="BI389" s="148">
        <f>IF(N389="nulová",J389,0)</f>
        <v>0</v>
      </c>
      <c r="BJ389" s="17" t="s">
        <v>85</v>
      </c>
      <c r="BK389" s="148">
        <f>ROUND(I389*H389,2)</f>
        <v>0</v>
      </c>
      <c r="BL389" s="17" t="s">
        <v>148</v>
      </c>
      <c r="BM389" s="147" t="s">
        <v>1553</v>
      </c>
    </row>
    <row r="390" spans="2:65" s="1" customFormat="1" ht="10.199999999999999">
      <c r="B390" s="32"/>
      <c r="D390" s="149" t="s">
        <v>162</v>
      </c>
      <c r="F390" s="150" t="s">
        <v>1552</v>
      </c>
      <c r="I390" s="151"/>
      <c r="L390" s="32"/>
      <c r="M390" s="152"/>
      <c r="T390" s="56"/>
      <c r="AT390" s="17" t="s">
        <v>162</v>
      </c>
      <c r="AU390" s="17" t="s">
        <v>87</v>
      </c>
    </row>
    <row r="391" spans="2:65" s="13" customFormat="1" ht="10.199999999999999">
      <c r="B391" s="159"/>
      <c r="D391" s="149" t="s">
        <v>163</v>
      </c>
      <c r="E391" s="160" t="s">
        <v>1</v>
      </c>
      <c r="F391" s="161" t="s">
        <v>1550</v>
      </c>
      <c r="H391" s="162">
        <v>11</v>
      </c>
      <c r="I391" s="163"/>
      <c r="L391" s="159"/>
      <c r="M391" s="164"/>
      <c r="T391" s="165"/>
      <c r="AT391" s="160" t="s">
        <v>163</v>
      </c>
      <c r="AU391" s="160" t="s">
        <v>87</v>
      </c>
      <c r="AV391" s="13" t="s">
        <v>87</v>
      </c>
      <c r="AW391" s="13" t="s">
        <v>33</v>
      </c>
      <c r="AX391" s="13" t="s">
        <v>85</v>
      </c>
      <c r="AY391" s="160" t="s">
        <v>149</v>
      </c>
    </row>
    <row r="392" spans="2:65" s="1" customFormat="1" ht="16.5" customHeight="1">
      <c r="B392" s="32"/>
      <c r="C392" s="136" t="s">
        <v>713</v>
      </c>
      <c r="D392" s="136" t="s">
        <v>155</v>
      </c>
      <c r="E392" s="137" t="s">
        <v>1554</v>
      </c>
      <c r="F392" s="138" t="s">
        <v>1555</v>
      </c>
      <c r="G392" s="139" t="s">
        <v>505</v>
      </c>
      <c r="H392" s="140">
        <v>2</v>
      </c>
      <c r="I392" s="141"/>
      <c r="J392" s="142">
        <f>ROUND(I392*H392,2)</f>
        <v>0</v>
      </c>
      <c r="K392" s="138" t="s">
        <v>159</v>
      </c>
      <c r="L392" s="32"/>
      <c r="M392" s="143" t="s">
        <v>1</v>
      </c>
      <c r="N392" s="144" t="s">
        <v>42</v>
      </c>
      <c r="P392" s="145">
        <f>O392*H392</f>
        <v>0</v>
      </c>
      <c r="Q392" s="145">
        <v>0.05</v>
      </c>
      <c r="R392" s="145">
        <f>Q392*H392</f>
        <v>0.1</v>
      </c>
      <c r="S392" s="145">
        <v>0</v>
      </c>
      <c r="T392" s="146">
        <f>S392*H392</f>
        <v>0</v>
      </c>
      <c r="AR392" s="147" t="s">
        <v>148</v>
      </c>
      <c r="AT392" s="147" t="s">
        <v>155</v>
      </c>
      <c r="AU392" s="147" t="s">
        <v>87</v>
      </c>
      <c r="AY392" s="17" t="s">
        <v>149</v>
      </c>
      <c r="BE392" s="148">
        <f>IF(N392="základní",J392,0)</f>
        <v>0</v>
      </c>
      <c r="BF392" s="148">
        <f>IF(N392="snížená",J392,0)</f>
        <v>0</v>
      </c>
      <c r="BG392" s="148">
        <f>IF(N392="zákl. přenesená",J392,0)</f>
        <v>0</v>
      </c>
      <c r="BH392" s="148">
        <f>IF(N392="sníž. přenesená",J392,0)</f>
        <v>0</v>
      </c>
      <c r="BI392" s="148">
        <f>IF(N392="nulová",J392,0)</f>
        <v>0</v>
      </c>
      <c r="BJ392" s="17" t="s">
        <v>85</v>
      </c>
      <c r="BK392" s="148">
        <f>ROUND(I392*H392,2)</f>
        <v>0</v>
      </c>
      <c r="BL392" s="17" t="s">
        <v>148</v>
      </c>
      <c r="BM392" s="147" t="s">
        <v>1556</v>
      </c>
    </row>
    <row r="393" spans="2:65" s="1" customFormat="1" ht="10.199999999999999">
      <c r="B393" s="32"/>
      <c r="D393" s="149" t="s">
        <v>162</v>
      </c>
      <c r="F393" s="150" t="s">
        <v>1555</v>
      </c>
      <c r="I393" s="151"/>
      <c r="L393" s="32"/>
      <c r="M393" s="152"/>
      <c r="T393" s="56"/>
      <c r="AT393" s="17" t="s">
        <v>162</v>
      </c>
      <c r="AU393" s="17" t="s">
        <v>87</v>
      </c>
    </row>
    <row r="394" spans="2:65" s="13" customFormat="1" ht="10.199999999999999">
      <c r="B394" s="159"/>
      <c r="D394" s="149" t="s">
        <v>163</v>
      </c>
      <c r="E394" s="160" t="s">
        <v>1</v>
      </c>
      <c r="F394" s="161" t="s">
        <v>1557</v>
      </c>
      <c r="H394" s="162">
        <v>2</v>
      </c>
      <c r="I394" s="163"/>
      <c r="L394" s="159"/>
      <c r="M394" s="164"/>
      <c r="T394" s="165"/>
      <c r="AT394" s="160" t="s">
        <v>163</v>
      </c>
      <c r="AU394" s="160" t="s">
        <v>87</v>
      </c>
      <c r="AV394" s="13" t="s">
        <v>87</v>
      </c>
      <c r="AW394" s="13" t="s">
        <v>33</v>
      </c>
      <c r="AX394" s="13" t="s">
        <v>85</v>
      </c>
      <c r="AY394" s="160" t="s">
        <v>149</v>
      </c>
    </row>
    <row r="395" spans="2:65" s="1" customFormat="1" ht="16.5" customHeight="1">
      <c r="B395" s="32"/>
      <c r="C395" s="176" t="s">
        <v>719</v>
      </c>
      <c r="D395" s="176" t="s">
        <v>414</v>
      </c>
      <c r="E395" s="177" t="s">
        <v>1558</v>
      </c>
      <c r="F395" s="178" t="s">
        <v>1559</v>
      </c>
      <c r="G395" s="179" t="s">
        <v>505</v>
      </c>
      <c r="H395" s="180">
        <v>2</v>
      </c>
      <c r="I395" s="181"/>
      <c r="J395" s="182">
        <f>ROUND(I395*H395,2)</f>
        <v>0</v>
      </c>
      <c r="K395" s="178" t="s">
        <v>159</v>
      </c>
      <c r="L395" s="183"/>
      <c r="M395" s="184" t="s">
        <v>1</v>
      </c>
      <c r="N395" s="185" t="s">
        <v>42</v>
      </c>
      <c r="P395" s="145">
        <f>O395*H395</f>
        <v>0</v>
      </c>
      <c r="Q395" s="145">
        <v>2.9499999999999998E-2</v>
      </c>
      <c r="R395" s="145">
        <f>Q395*H395</f>
        <v>5.8999999999999997E-2</v>
      </c>
      <c r="S395" s="145">
        <v>0</v>
      </c>
      <c r="T395" s="146">
        <f>S395*H395</f>
        <v>0</v>
      </c>
      <c r="AR395" s="147" t="s">
        <v>200</v>
      </c>
      <c r="AT395" s="147" t="s">
        <v>414</v>
      </c>
      <c r="AU395" s="147" t="s">
        <v>87</v>
      </c>
      <c r="AY395" s="17" t="s">
        <v>149</v>
      </c>
      <c r="BE395" s="148">
        <f>IF(N395="základní",J395,0)</f>
        <v>0</v>
      </c>
      <c r="BF395" s="148">
        <f>IF(N395="snížená",J395,0)</f>
        <v>0</v>
      </c>
      <c r="BG395" s="148">
        <f>IF(N395="zákl. přenesená",J395,0)</f>
        <v>0</v>
      </c>
      <c r="BH395" s="148">
        <f>IF(N395="sníž. přenesená",J395,0)</f>
        <v>0</v>
      </c>
      <c r="BI395" s="148">
        <f>IF(N395="nulová",J395,0)</f>
        <v>0</v>
      </c>
      <c r="BJ395" s="17" t="s">
        <v>85</v>
      </c>
      <c r="BK395" s="148">
        <f>ROUND(I395*H395,2)</f>
        <v>0</v>
      </c>
      <c r="BL395" s="17" t="s">
        <v>148</v>
      </c>
      <c r="BM395" s="147" t="s">
        <v>1560</v>
      </c>
    </row>
    <row r="396" spans="2:65" s="1" customFormat="1" ht="10.199999999999999">
      <c r="B396" s="32"/>
      <c r="D396" s="149" t="s">
        <v>162</v>
      </c>
      <c r="F396" s="150" t="s">
        <v>1559</v>
      </c>
      <c r="I396" s="151"/>
      <c r="L396" s="32"/>
      <c r="M396" s="152"/>
      <c r="T396" s="56"/>
      <c r="AT396" s="17" t="s">
        <v>162</v>
      </c>
      <c r="AU396" s="17" t="s">
        <v>87</v>
      </c>
    </row>
    <row r="397" spans="2:65" s="13" customFormat="1" ht="10.199999999999999">
      <c r="B397" s="159"/>
      <c r="D397" s="149" t="s">
        <v>163</v>
      </c>
      <c r="E397" s="160" t="s">
        <v>1</v>
      </c>
      <c r="F397" s="161" t="s">
        <v>1561</v>
      </c>
      <c r="H397" s="162">
        <v>2</v>
      </c>
      <c r="I397" s="163"/>
      <c r="L397" s="159"/>
      <c r="M397" s="164"/>
      <c r="T397" s="165"/>
      <c r="AT397" s="160" t="s">
        <v>163</v>
      </c>
      <c r="AU397" s="160" t="s">
        <v>87</v>
      </c>
      <c r="AV397" s="13" t="s">
        <v>87</v>
      </c>
      <c r="AW397" s="13" t="s">
        <v>33</v>
      </c>
      <c r="AX397" s="13" t="s">
        <v>85</v>
      </c>
      <c r="AY397" s="160" t="s">
        <v>149</v>
      </c>
    </row>
    <row r="398" spans="2:65" s="1" customFormat="1" ht="16.5" customHeight="1">
      <c r="B398" s="32"/>
      <c r="C398" s="176" t="s">
        <v>724</v>
      </c>
      <c r="D398" s="176" t="s">
        <v>414</v>
      </c>
      <c r="E398" s="177" t="s">
        <v>1562</v>
      </c>
      <c r="F398" s="178" t="s">
        <v>1563</v>
      </c>
      <c r="G398" s="179" t="s">
        <v>505</v>
      </c>
      <c r="H398" s="180">
        <v>2</v>
      </c>
      <c r="I398" s="181"/>
      <c r="J398" s="182">
        <f>ROUND(I398*H398,2)</f>
        <v>0</v>
      </c>
      <c r="K398" s="178" t="s">
        <v>1</v>
      </c>
      <c r="L398" s="183"/>
      <c r="M398" s="184" t="s">
        <v>1</v>
      </c>
      <c r="N398" s="185" t="s">
        <v>42</v>
      </c>
      <c r="P398" s="145">
        <f>O398*H398</f>
        <v>0</v>
      </c>
      <c r="Q398" s="145">
        <v>0</v>
      </c>
      <c r="R398" s="145">
        <f>Q398*H398</f>
        <v>0</v>
      </c>
      <c r="S398" s="145">
        <v>0</v>
      </c>
      <c r="T398" s="146">
        <f>S398*H398</f>
        <v>0</v>
      </c>
      <c r="AR398" s="147" t="s">
        <v>200</v>
      </c>
      <c r="AT398" s="147" t="s">
        <v>414</v>
      </c>
      <c r="AU398" s="147" t="s">
        <v>87</v>
      </c>
      <c r="AY398" s="17" t="s">
        <v>149</v>
      </c>
      <c r="BE398" s="148">
        <f>IF(N398="základní",J398,0)</f>
        <v>0</v>
      </c>
      <c r="BF398" s="148">
        <f>IF(N398="snížená",J398,0)</f>
        <v>0</v>
      </c>
      <c r="BG398" s="148">
        <f>IF(N398="zákl. přenesená",J398,0)</f>
        <v>0</v>
      </c>
      <c r="BH398" s="148">
        <f>IF(N398="sníž. přenesená",J398,0)</f>
        <v>0</v>
      </c>
      <c r="BI398" s="148">
        <f>IF(N398="nulová",J398,0)</f>
        <v>0</v>
      </c>
      <c r="BJ398" s="17" t="s">
        <v>85</v>
      </c>
      <c r="BK398" s="148">
        <f>ROUND(I398*H398,2)</f>
        <v>0</v>
      </c>
      <c r="BL398" s="17" t="s">
        <v>148</v>
      </c>
      <c r="BM398" s="147" t="s">
        <v>1564</v>
      </c>
    </row>
    <row r="399" spans="2:65" s="1" customFormat="1" ht="10.199999999999999">
      <c r="B399" s="32"/>
      <c r="D399" s="149" t="s">
        <v>162</v>
      </c>
      <c r="F399" s="150" t="s">
        <v>1563</v>
      </c>
      <c r="I399" s="151"/>
      <c r="L399" s="32"/>
      <c r="M399" s="152"/>
      <c r="T399" s="56"/>
      <c r="AT399" s="17" t="s">
        <v>162</v>
      </c>
      <c r="AU399" s="17" t="s">
        <v>87</v>
      </c>
    </row>
    <row r="400" spans="2:65" s="13" customFormat="1" ht="10.199999999999999">
      <c r="B400" s="159"/>
      <c r="D400" s="149" t="s">
        <v>163</v>
      </c>
      <c r="E400" s="160" t="s">
        <v>1</v>
      </c>
      <c r="F400" s="161" t="s">
        <v>1561</v>
      </c>
      <c r="H400" s="162">
        <v>2</v>
      </c>
      <c r="I400" s="163"/>
      <c r="L400" s="159"/>
      <c r="M400" s="164"/>
      <c r="T400" s="165"/>
      <c r="AT400" s="160" t="s">
        <v>163</v>
      </c>
      <c r="AU400" s="160" t="s">
        <v>87</v>
      </c>
      <c r="AV400" s="13" t="s">
        <v>87</v>
      </c>
      <c r="AW400" s="13" t="s">
        <v>33</v>
      </c>
      <c r="AX400" s="13" t="s">
        <v>85</v>
      </c>
      <c r="AY400" s="160" t="s">
        <v>149</v>
      </c>
    </row>
    <row r="401" spans="2:65" s="1" customFormat="1" ht="16.5" customHeight="1">
      <c r="B401" s="32"/>
      <c r="C401" s="136" t="s">
        <v>730</v>
      </c>
      <c r="D401" s="136" t="s">
        <v>155</v>
      </c>
      <c r="E401" s="137" t="s">
        <v>1565</v>
      </c>
      <c r="F401" s="138" t="s">
        <v>1566</v>
      </c>
      <c r="G401" s="139" t="s">
        <v>505</v>
      </c>
      <c r="H401" s="140">
        <v>4</v>
      </c>
      <c r="I401" s="141"/>
      <c r="J401" s="142">
        <f>ROUND(I401*H401,2)</f>
        <v>0</v>
      </c>
      <c r="K401" s="138" t="s">
        <v>159</v>
      </c>
      <c r="L401" s="32"/>
      <c r="M401" s="143" t="s">
        <v>1</v>
      </c>
      <c r="N401" s="144" t="s">
        <v>42</v>
      </c>
      <c r="P401" s="145">
        <f>O401*H401</f>
        <v>0</v>
      </c>
      <c r="Q401" s="145">
        <v>1.6000000000000001E-4</v>
      </c>
      <c r="R401" s="145">
        <f>Q401*H401</f>
        <v>6.4000000000000005E-4</v>
      </c>
      <c r="S401" s="145">
        <v>0</v>
      </c>
      <c r="T401" s="146">
        <f>S401*H401</f>
        <v>0</v>
      </c>
      <c r="AR401" s="147" t="s">
        <v>148</v>
      </c>
      <c r="AT401" s="147" t="s">
        <v>155</v>
      </c>
      <c r="AU401" s="147" t="s">
        <v>87</v>
      </c>
      <c r="AY401" s="17" t="s">
        <v>149</v>
      </c>
      <c r="BE401" s="148">
        <f>IF(N401="základní",J401,0)</f>
        <v>0</v>
      </c>
      <c r="BF401" s="148">
        <f>IF(N401="snížená",J401,0)</f>
        <v>0</v>
      </c>
      <c r="BG401" s="148">
        <f>IF(N401="zákl. přenesená",J401,0)</f>
        <v>0</v>
      </c>
      <c r="BH401" s="148">
        <f>IF(N401="sníž. přenesená",J401,0)</f>
        <v>0</v>
      </c>
      <c r="BI401" s="148">
        <f>IF(N401="nulová",J401,0)</f>
        <v>0</v>
      </c>
      <c r="BJ401" s="17" t="s">
        <v>85</v>
      </c>
      <c r="BK401" s="148">
        <f>ROUND(I401*H401,2)</f>
        <v>0</v>
      </c>
      <c r="BL401" s="17" t="s">
        <v>148</v>
      </c>
      <c r="BM401" s="147" t="s">
        <v>1567</v>
      </c>
    </row>
    <row r="402" spans="2:65" s="1" customFormat="1" ht="10.199999999999999">
      <c r="B402" s="32"/>
      <c r="D402" s="149" t="s">
        <v>162</v>
      </c>
      <c r="F402" s="150" t="s">
        <v>1568</v>
      </c>
      <c r="I402" s="151"/>
      <c r="L402" s="32"/>
      <c r="M402" s="152"/>
      <c r="T402" s="56"/>
      <c r="AT402" s="17" t="s">
        <v>162</v>
      </c>
      <c r="AU402" s="17" t="s">
        <v>87</v>
      </c>
    </row>
    <row r="403" spans="2:65" s="12" customFormat="1" ht="10.199999999999999">
      <c r="B403" s="153"/>
      <c r="D403" s="149" t="s">
        <v>163</v>
      </c>
      <c r="E403" s="154" t="s">
        <v>1</v>
      </c>
      <c r="F403" s="155" t="s">
        <v>1569</v>
      </c>
      <c r="H403" s="154" t="s">
        <v>1</v>
      </c>
      <c r="I403" s="156"/>
      <c r="L403" s="153"/>
      <c r="M403" s="157"/>
      <c r="T403" s="158"/>
      <c r="AT403" s="154" t="s">
        <v>163</v>
      </c>
      <c r="AU403" s="154" t="s">
        <v>87</v>
      </c>
      <c r="AV403" s="12" t="s">
        <v>85</v>
      </c>
      <c r="AW403" s="12" t="s">
        <v>33</v>
      </c>
      <c r="AX403" s="12" t="s">
        <v>77</v>
      </c>
      <c r="AY403" s="154" t="s">
        <v>149</v>
      </c>
    </row>
    <row r="404" spans="2:65" s="13" customFormat="1" ht="10.199999999999999">
      <c r="B404" s="159"/>
      <c r="D404" s="149" t="s">
        <v>163</v>
      </c>
      <c r="E404" s="160" t="s">
        <v>1</v>
      </c>
      <c r="F404" s="161" t="s">
        <v>1570</v>
      </c>
      <c r="H404" s="162">
        <v>4</v>
      </c>
      <c r="I404" s="163"/>
      <c r="L404" s="159"/>
      <c r="M404" s="164"/>
      <c r="T404" s="165"/>
      <c r="AT404" s="160" t="s">
        <v>163</v>
      </c>
      <c r="AU404" s="160" t="s">
        <v>87</v>
      </c>
      <c r="AV404" s="13" t="s">
        <v>87</v>
      </c>
      <c r="AW404" s="13" t="s">
        <v>33</v>
      </c>
      <c r="AX404" s="13" t="s">
        <v>85</v>
      </c>
      <c r="AY404" s="160" t="s">
        <v>149</v>
      </c>
    </row>
    <row r="405" spans="2:65" s="1" customFormat="1" ht="16.5" customHeight="1">
      <c r="B405" s="32"/>
      <c r="C405" s="136" t="s">
        <v>737</v>
      </c>
      <c r="D405" s="136" t="s">
        <v>155</v>
      </c>
      <c r="E405" s="137" t="s">
        <v>1571</v>
      </c>
      <c r="F405" s="138" t="s">
        <v>1572</v>
      </c>
      <c r="G405" s="139" t="s">
        <v>298</v>
      </c>
      <c r="H405" s="140">
        <v>162.63999999999999</v>
      </c>
      <c r="I405" s="141"/>
      <c r="J405" s="142">
        <f>ROUND(I405*H405,2)</f>
        <v>0</v>
      </c>
      <c r="K405" s="138" t="s">
        <v>159</v>
      </c>
      <c r="L405" s="32"/>
      <c r="M405" s="143" t="s">
        <v>1</v>
      </c>
      <c r="N405" s="144" t="s">
        <v>42</v>
      </c>
      <c r="P405" s="145">
        <f>O405*H405</f>
        <v>0</v>
      </c>
      <c r="Q405" s="145">
        <v>1.9000000000000001E-4</v>
      </c>
      <c r="R405" s="145">
        <f>Q405*H405</f>
        <v>3.0901599999999998E-2</v>
      </c>
      <c r="S405" s="145">
        <v>0</v>
      </c>
      <c r="T405" s="146">
        <f>S405*H405</f>
        <v>0</v>
      </c>
      <c r="AR405" s="147" t="s">
        <v>148</v>
      </c>
      <c r="AT405" s="147" t="s">
        <v>155</v>
      </c>
      <c r="AU405" s="147" t="s">
        <v>87</v>
      </c>
      <c r="AY405" s="17" t="s">
        <v>149</v>
      </c>
      <c r="BE405" s="148">
        <f>IF(N405="základní",J405,0)</f>
        <v>0</v>
      </c>
      <c r="BF405" s="148">
        <f>IF(N405="snížená",J405,0)</f>
        <v>0</v>
      </c>
      <c r="BG405" s="148">
        <f>IF(N405="zákl. přenesená",J405,0)</f>
        <v>0</v>
      </c>
      <c r="BH405" s="148">
        <f>IF(N405="sníž. přenesená",J405,0)</f>
        <v>0</v>
      </c>
      <c r="BI405" s="148">
        <f>IF(N405="nulová",J405,0)</f>
        <v>0</v>
      </c>
      <c r="BJ405" s="17" t="s">
        <v>85</v>
      </c>
      <c r="BK405" s="148">
        <f>ROUND(I405*H405,2)</f>
        <v>0</v>
      </c>
      <c r="BL405" s="17" t="s">
        <v>148</v>
      </c>
      <c r="BM405" s="147" t="s">
        <v>1573</v>
      </c>
    </row>
    <row r="406" spans="2:65" s="1" customFormat="1" ht="10.199999999999999">
      <c r="B406" s="32"/>
      <c r="D406" s="149" t="s">
        <v>162</v>
      </c>
      <c r="F406" s="150" t="s">
        <v>1574</v>
      </c>
      <c r="I406" s="151"/>
      <c r="L406" s="32"/>
      <c r="M406" s="152"/>
      <c r="T406" s="56"/>
      <c r="AT406" s="17" t="s">
        <v>162</v>
      </c>
      <c r="AU406" s="17" t="s">
        <v>87</v>
      </c>
    </row>
    <row r="407" spans="2:65" s="13" customFormat="1" ht="10.199999999999999">
      <c r="B407" s="159"/>
      <c r="D407" s="149" t="s">
        <v>163</v>
      </c>
      <c r="E407" s="160" t="s">
        <v>1</v>
      </c>
      <c r="F407" s="161" t="s">
        <v>1575</v>
      </c>
      <c r="H407" s="162">
        <v>149.13999999999999</v>
      </c>
      <c r="I407" s="163"/>
      <c r="L407" s="159"/>
      <c r="M407" s="164"/>
      <c r="T407" s="165"/>
      <c r="AT407" s="160" t="s">
        <v>163</v>
      </c>
      <c r="AU407" s="160" t="s">
        <v>87</v>
      </c>
      <c r="AV407" s="13" t="s">
        <v>87</v>
      </c>
      <c r="AW407" s="13" t="s">
        <v>33</v>
      </c>
      <c r="AX407" s="13" t="s">
        <v>77</v>
      </c>
      <c r="AY407" s="160" t="s">
        <v>149</v>
      </c>
    </row>
    <row r="408" spans="2:65" s="12" customFormat="1" ht="10.199999999999999">
      <c r="B408" s="153"/>
      <c r="D408" s="149" t="s">
        <v>163</v>
      </c>
      <c r="E408" s="154" t="s">
        <v>1</v>
      </c>
      <c r="F408" s="155" t="s">
        <v>1576</v>
      </c>
      <c r="H408" s="154" t="s">
        <v>1</v>
      </c>
      <c r="I408" s="156"/>
      <c r="L408" s="153"/>
      <c r="M408" s="157"/>
      <c r="T408" s="158"/>
      <c r="AT408" s="154" t="s">
        <v>163</v>
      </c>
      <c r="AU408" s="154" t="s">
        <v>87</v>
      </c>
      <c r="AV408" s="12" t="s">
        <v>85</v>
      </c>
      <c r="AW408" s="12" t="s">
        <v>33</v>
      </c>
      <c r="AX408" s="12" t="s">
        <v>77</v>
      </c>
      <c r="AY408" s="154" t="s">
        <v>149</v>
      </c>
    </row>
    <row r="409" spans="2:65" s="13" customFormat="1" ht="10.199999999999999">
      <c r="B409" s="159"/>
      <c r="D409" s="149" t="s">
        <v>163</v>
      </c>
      <c r="E409" s="160" t="s">
        <v>1</v>
      </c>
      <c r="F409" s="161" t="s">
        <v>1577</v>
      </c>
      <c r="H409" s="162">
        <v>13.5</v>
      </c>
      <c r="I409" s="163"/>
      <c r="L409" s="159"/>
      <c r="M409" s="164"/>
      <c r="T409" s="165"/>
      <c r="AT409" s="160" t="s">
        <v>163</v>
      </c>
      <c r="AU409" s="160" t="s">
        <v>87</v>
      </c>
      <c r="AV409" s="13" t="s">
        <v>87</v>
      </c>
      <c r="AW409" s="13" t="s">
        <v>33</v>
      </c>
      <c r="AX409" s="13" t="s">
        <v>77</v>
      </c>
      <c r="AY409" s="160" t="s">
        <v>149</v>
      </c>
    </row>
    <row r="410" spans="2:65" s="14" customFormat="1" ht="10.199999999999999">
      <c r="B410" s="169"/>
      <c r="D410" s="149" t="s">
        <v>163</v>
      </c>
      <c r="E410" s="170" t="s">
        <v>1</v>
      </c>
      <c r="F410" s="171" t="s">
        <v>271</v>
      </c>
      <c r="H410" s="172">
        <v>162.63999999999999</v>
      </c>
      <c r="I410" s="173"/>
      <c r="L410" s="169"/>
      <c r="M410" s="174"/>
      <c r="T410" s="175"/>
      <c r="AT410" s="170" t="s">
        <v>163</v>
      </c>
      <c r="AU410" s="170" t="s">
        <v>87</v>
      </c>
      <c r="AV410" s="14" t="s">
        <v>148</v>
      </c>
      <c r="AW410" s="14" t="s">
        <v>33</v>
      </c>
      <c r="AX410" s="14" t="s">
        <v>85</v>
      </c>
      <c r="AY410" s="170" t="s">
        <v>149</v>
      </c>
    </row>
    <row r="411" spans="2:65" s="1" customFormat="1" ht="16.5" customHeight="1">
      <c r="B411" s="32"/>
      <c r="C411" s="136" t="s">
        <v>744</v>
      </c>
      <c r="D411" s="136" t="s">
        <v>155</v>
      </c>
      <c r="E411" s="137" t="s">
        <v>1578</v>
      </c>
      <c r="F411" s="138" t="s">
        <v>1579</v>
      </c>
      <c r="G411" s="139" t="s">
        <v>298</v>
      </c>
      <c r="H411" s="140">
        <v>149.13999999999999</v>
      </c>
      <c r="I411" s="141"/>
      <c r="J411" s="142">
        <f>ROUND(I411*H411,2)</f>
        <v>0</v>
      </c>
      <c r="K411" s="138" t="s">
        <v>159</v>
      </c>
      <c r="L411" s="32"/>
      <c r="M411" s="143" t="s">
        <v>1</v>
      </c>
      <c r="N411" s="144" t="s">
        <v>42</v>
      </c>
      <c r="P411" s="145">
        <f>O411*H411</f>
        <v>0</v>
      </c>
      <c r="Q411" s="145">
        <v>9.0000000000000006E-5</v>
      </c>
      <c r="R411" s="145">
        <f>Q411*H411</f>
        <v>1.34226E-2</v>
      </c>
      <c r="S411" s="145">
        <v>0</v>
      </c>
      <c r="T411" s="146">
        <f>S411*H411</f>
        <v>0</v>
      </c>
      <c r="AR411" s="147" t="s">
        <v>148</v>
      </c>
      <c r="AT411" s="147" t="s">
        <v>155</v>
      </c>
      <c r="AU411" s="147" t="s">
        <v>87</v>
      </c>
      <c r="AY411" s="17" t="s">
        <v>149</v>
      </c>
      <c r="BE411" s="148">
        <f>IF(N411="základní",J411,0)</f>
        <v>0</v>
      </c>
      <c r="BF411" s="148">
        <f>IF(N411="snížená",J411,0)</f>
        <v>0</v>
      </c>
      <c r="BG411" s="148">
        <f>IF(N411="zákl. přenesená",J411,0)</f>
        <v>0</v>
      </c>
      <c r="BH411" s="148">
        <f>IF(N411="sníž. přenesená",J411,0)</f>
        <v>0</v>
      </c>
      <c r="BI411" s="148">
        <f>IF(N411="nulová",J411,0)</f>
        <v>0</v>
      </c>
      <c r="BJ411" s="17" t="s">
        <v>85</v>
      </c>
      <c r="BK411" s="148">
        <f>ROUND(I411*H411,2)</f>
        <v>0</v>
      </c>
      <c r="BL411" s="17" t="s">
        <v>148</v>
      </c>
      <c r="BM411" s="147" t="s">
        <v>1580</v>
      </c>
    </row>
    <row r="412" spans="2:65" s="1" customFormat="1" ht="10.199999999999999">
      <c r="B412" s="32"/>
      <c r="D412" s="149" t="s">
        <v>162</v>
      </c>
      <c r="F412" s="150" t="s">
        <v>1581</v>
      </c>
      <c r="I412" s="151"/>
      <c r="L412" s="32"/>
      <c r="M412" s="152"/>
      <c r="T412" s="56"/>
      <c r="AT412" s="17" t="s">
        <v>162</v>
      </c>
      <c r="AU412" s="17" t="s">
        <v>87</v>
      </c>
    </row>
    <row r="413" spans="2:65" s="13" customFormat="1" ht="10.199999999999999">
      <c r="B413" s="159"/>
      <c r="D413" s="149" t="s">
        <v>163</v>
      </c>
      <c r="E413" s="160" t="s">
        <v>1</v>
      </c>
      <c r="F413" s="161" t="s">
        <v>1582</v>
      </c>
      <c r="H413" s="162">
        <v>149.13999999999999</v>
      </c>
      <c r="I413" s="163"/>
      <c r="L413" s="159"/>
      <c r="M413" s="164"/>
      <c r="T413" s="165"/>
      <c r="AT413" s="160" t="s">
        <v>163</v>
      </c>
      <c r="AU413" s="160" t="s">
        <v>87</v>
      </c>
      <c r="AV413" s="13" t="s">
        <v>87</v>
      </c>
      <c r="AW413" s="13" t="s">
        <v>33</v>
      </c>
      <c r="AX413" s="13" t="s">
        <v>85</v>
      </c>
      <c r="AY413" s="160" t="s">
        <v>149</v>
      </c>
    </row>
    <row r="414" spans="2:65" s="1" customFormat="1" ht="16.5" customHeight="1">
      <c r="B414" s="32"/>
      <c r="C414" s="136" t="s">
        <v>750</v>
      </c>
      <c r="D414" s="136" t="s">
        <v>155</v>
      </c>
      <c r="E414" s="137" t="s">
        <v>1583</v>
      </c>
      <c r="F414" s="138" t="s">
        <v>1584</v>
      </c>
      <c r="G414" s="139" t="s">
        <v>505</v>
      </c>
      <c r="H414" s="140">
        <v>5</v>
      </c>
      <c r="I414" s="141"/>
      <c r="J414" s="142">
        <f>ROUND(I414*H414,2)</f>
        <v>0</v>
      </c>
      <c r="K414" s="138" t="s">
        <v>159</v>
      </c>
      <c r="L414" s="32"/>
      <c r="M414" s="143" t="s">
        <v>1</v>
      </c>
      <c r="N414" s="144" t="s">
        <v>42</v>
      </c>
      <c r="P414" s="145">
        <f>O414*H414</f>
        <v>0</v>
      </c>
      <c r="Q414" s="145">
        <v>1.9000000000000001E-4</v>
      </c>
      <c r="R414" s="145">
        <f>Q414*H414</f>
        <v>9.5000000000000011E-4</v>
      </c>
      <c r="S414" s="145">
        <v>0</v>
      </c>
      <c r="T414" s="146">
        <f>S414*H414</f>
        <v>0</v>
      </c>
      <c r="AR414" s="147" t="s">
        <v>148</v>
      </c>
      <c r="AT414" s="147" t="s">
        <v>155</v>
      </c>
      <c r="AU414" s="147" t="s">
        <v>87</v>
      </c>
      <c r="AY414" s="17" t="s">
        <v>149</v>
      </c>
      <c r="BE414" s="148">
        <f>IF(N414="základní",J414,0)</f>
        <v>0</v>
      </c>
      <c r="BF414" s="148">
        <f>IF(N414="snížená",J414,0)</f>
        <v>0</v>
      </c>
      <c r="BG414" s="148">
        <f>IF(N414="zákl. přenesená",J414,0)</f>
        <v>0</v>
      </c>
      <c r="BH414" s="148">
        <f>IF(N414="sníž. přenesená",J414,0)</f>
        <v>0</v>
      </c>
      <c r="BI414" s="148">
        <f>IF(N414="nulová",J414,0)</f>
        <v>0</v>
      </c>
      <c r="BJ414" s="17" t="s">
        <v>85</v>
      </c>
      <c r="BK414" s="148">
        <f>ROUND(I414*H414,2)</f>
        <v>0</v>
      </c>
      <c r="BL414" s="17" t="s">
        <v>148</v>
      </c>
      <c r="BM414" s="147" t="s">
        <v>1585</v>
      </c>
    </row>
    <row r="415" spans="2:65" s="1" customFormat="1" ht="19.2">
      <c r="B415" s="32"/>
      <c r="D415" s="149" t="s">
        <v>162</v>
      </c>
      <c r="F415" s="150" t="s">
        <v>1586</v>
      </c>
      <c r="I415" s="151"/>
      <c r="L415" s="32"/>
      <c r="M415" s="152"/>
      <c r="T415" s="56"/>
      <c r="AT415" s="17" t="s">
        <v>162</v>
      </c>
      <c r="AU415" s="17" t="s">
        <v>87</v>
      </c>
    </row>
    <row r="416" spans="2:65" s="13" customFormat="1" ht="10.199999999999999">
      <c r="B416" s="159"/>
      <c r="D416" s="149" t="s">
        <v>163</v>
      </c>
      <c r="E416" s="160" t="s">
        <v>1</v>
      </c>
      <c r="F416" s="161" t="s">
        <v>1587</v>
      </c>
      <c r="H416" s="162">
        <v>5</v>
      </c>
      <c r="I416" s="163"/>
      <c r="L416" s="159"/>
      <c r="M416" s="164"/>
      <c r="T416" s="165"/>
      <c r="AT416" s="160" t="s">
        <v>163</v>
      </c>
      <c r="AU416" s="160" t="s">
        <v>87</v>
      </c>
      <c r="AV416" s="13" t="s">
        <v>87</v>
      </c>
      <c r="AW416" s="13" t="s">
        <v>33</v>
      </c>
      <c r="AX416" s="13" t="s">
        <v>85</v>
      </c>
      <c r="AY416" s="160" t="s">
        <v>149</v>
      </c>
    </row>
    <row r="417" spans="2:65" s="1" customFormat="1" ht="16.5" customHeight="1">
      <c r="B417" s="32"/>
      <c r="C417" s="136" t="s">
        <v>757</v>
      </c>
      <c r="D417" s="136" t="s">
        <v>155</v>
      </c>
      <c r="E417" s="137" t="s">
        <v>1588</v>
      </c>
      <c r="F417" s="138" t="s">
        <v>1589</v>
      </c>
      <c r="G417" s="139" t="s">
        <v>505</v>
      </c>
      <c r="H417" s="140">
        <v>2</v>
      </c>
      <c r="I417" s="141"/>
      <c r="J417" s="142">
        <f>ROUND(I417*H417,2)</f>
        <v>0</v>
      </c>
      <c r="K417" s="138" t="s">
        <v>159</v>
      </c>
      <c r="L417" s="32"/>
      <c r="M417" s="143" t="s">
        <v>1</v>
      </c>
      <c r="N417" s="144" t="s">
        <v>42</v>
      </c>
      <c r="P417" s="145">
        <f>O417*H417</f>
        <v>0</v>
      </c>
      <c r="Q417" s="145">
        <v>4.0000000000000002E-4</v>
      </c>
      <c r="R417" s="145">
        <f>Q417*H417</f>
        <v>8.0000000000000004E-4</v>
      </c>
      <c r="S417" s="145">
        <v>0</v>
      </c>
      <c r="T417" s="146">
        <f>S417*H417</f>
        <v>0</v>
      </c>
      <c r="AR417" s="147" t="s">
        <v>148</v>
      </c>
      <c r="AT417" s="147" t="s">
        <v>155</v>
      </c>
      <c r="AU417" s="147" t="s">
        <v>87</v>
      </c>
      <c r="AY417" s="17" t="s">
        <v>149</v>
      </c>
      <c r="BE417" s="148">
        <f>IF(N417="základní",J417,0)</f>
        <v>0</v>
      </c>
      <c r="BF417" s="148">
        <f>IF(N417="snížená",J417,0)</f>
        <v>0</v>
      </c>
      <c r="BG417" s="148">
        <f>IF(N417="zákl. přenesená",J417,0)</f>
        <v>0</v>
      </c>
      <c r="BH417" s="148">
        <f>IF(N417="sníž. přenesená",J417,0)</f>
        <v>0</v>
      </c>
      <c r="BI417" s="148">
        <f>IF(N417="nulová",J417,0)</f>
        <v>0</v>
      </c>
      <c r="BJ417" s="17" t="s">
        <v>85</v>
      </c>
      <c r="BK417" s="148">
        <f>ROUND(I417*H417,2)</f>
        <v>0</v>
      </c>
      <c r="BL417" s="17" t="s">
        <v>148</v>
      </c>
      <c r="BM417" s="147" t="s">
        <v>1590</v>
      </c>
    </row>
    <row r="418" spans="2:65" s="1" customFormat="1" ht="10.199999999999999">
      <c r="B418" s="32"/>
      <c r="D418" s="149" t="s">
        <v>162</v>
      </c>
      <c r="F418" s="150" t="s">
        <v>1591</v>
      </c>
      <c r="I418" s="151"/>
      <c r="L418" s="32"/>
      <c r="M418" s="152"/>
      <c r="T418" s="56"/>
      <c r="AT418" s="17" t="s">
        <v>162</v>
      </c>
      <c r="AU418" s="17" t="s">
        <v>87</v>
      </c>
    </row>
    <row r="419" spans="2:65" s="13" customFormat="1" ht="10.199999999999999">
      <c r="B419" s="159"/>
      <c r="D419" s="149" t="s">
        <v>163</v>
      </c>
      <c r="E419" s="160" t="s">
        <v>1</v>
      </c>
      <c r="F419" s="161" t="s">
        <v>1592</v>
      </c>
      <c r="H419" s="162">
        <v>2</v>
      </c>
      <c r="I419" s="163"/>
      <c r="L419" s="159"/>
      <c r="M419" s="164"/>
      <c r="T419" s="165"/>
      <c r="AT419" s="160" t="s">
        <v>163</v>
      </c>
      <c r="AU419" s="160" t="s">
        <v>87</v>
      </c>
      <c r="AV419" s="13" t="s">
        <v>87</v>
      </c>
      <c r="AW419" s="13" t="s">
        <v>33</v>
      </c>
      <c r="AX419" s="13" t="s">
        <v>85</v>
      </c>
      <c r="AY419" s="160" t="s">
        <v>149</v>
      </c>
    </row>
    <row r="420" spans="2:65" s="1" customFormat="1" ht="16.5" customHeight="1">
      <c r="B420" s="32"/>
      <c r="C420" s="136" t="s">
        <v>763</v>
      </c>
      <c r="D420" s="136" t="s">
        <v>155</v>
      </c>
      <c r="E420" s="137" t="s">
        <v>1593</v>
      </c>
      <c r="F420" s="138" t="s">
        <v>1594</v>
      </c>
      <c r="G420" s="139" t="s">
        <v>298</v>
      </c>
      <c r="H420" s="140">
        <v>4.5</v>
      </c>
      <c r="I420" s="141"/>
      <c r="J420" s="142">
        <f>ROUND(I420*H420,2)</f>
        <v>0</v>
      </c>
      <c r="K420" s="138" t="s">
        <v>159</v>
      </c>
      <c r="L420" s="32"/>
      <c r="M420" s="143" t="s">
        <v>1</v>
      </c>
      <c r="N420" s="144" t="s">
        <v>42</v>
      </c>
      <c r="P420" s="145">
        <f>O420*H420</f>
        <v>0</v>
      </c>
      <c r="Q420" s="145">
        <v>4.6999999999999999E-4</v>
      </c>
      <c r="R420" s="145">
        <f>Q420*H420</f>
        <v>2.1150000000000001E-3</v>
      </c>
      <c r="S420" s="145">
        <v>0</v>
      </c>
      <c r="T420" s="146">
        <f>S420*H420</f>
        <v>0</v>
      </c>
      <c r="AR420" s="147" t="s">
        <v>148</v>
      </c>
      <c r="AT420" s="147" t="s">
        <v>155</v>
      </c>
      <c r="AU420" s="147" t="s">
        <v>87</v>
      </c>
      <c r="AY420" s="17" t="s">
        <v>149</v>
      </c>
      <c r="BE420" s="148">
        <f>IF(N420="základní",J420,0)</f>
        <v>0</v>
      </c>
      <c r="BF420" s="148">
        <f>IF(N420="snížená",J420,0)</f>
        <v>0</v>
      </c>
      <c r="BG420" s="148">
        <f>IF(N420="zákl. přenesená",J420,0)</f>
        <v>0</v>
      </c>
      <c r="BH420" s="148">
        <f>IF(N420="sníž. přenesená",J420,0)</f>
        <v>0</v>
      </c>
      <c r="BI420" s="148">
        <f>IF(N420="nulová",J420,0)</f>
        <v>0</v>
      </c>
      <c r="BJ420" s="17" t="s">
        <v>85</v>
      </c>
      <c r="BK420" s="148">
        <f>ROUND(I420*H420,2)</f>
        <v>0</v>
      </c>
      <c r="BL420" s="17" t="s">
        <v>148</v>
      </c>
      <c r="BM420" s="147" t="s">
        <v>1595</v>
      </c>
    </row>
    <row r="421" spans="2:65" s="1" customFormat="1" ht="10.199999999999999">
      <c r="B421" s="32"/>
      <c r="D421" s="149" t="s">
        <v>162</v>
      </c>
      <c r="F421" s="150" t="s">
        <v>1596</v>
      </c>
      <c r="I421" s="151"/>
      <c r="L421" s="32"/>
      <c r="M421" s="152"/>
      <c r="T421" s="56"/>
      <c r="AT421" s="17" t="s">
        <v>162</v>
      </c>
      <c r="AU421" s="17" t="s">
        <v>87</v>
      </c>
    </row>
    <row r="422" spans="2:65" s="12" customFormat="1" ht="10.199999999999999">
      <c r="B422" s="153"/>
      <c r="D422" s="149" t="s">
        <v>163</v>
      </c>
      <c r="E422" s="154" t="s">
        <v>1</v>
      </c>
      <c r="F422" s="155" t="s">
        <v>1597</v>
      </c>
      <c r="H422" s="154" t="s">
        <v>1</v>
      </c>
      <c r="I422" s="156"/>
      <c r="L422" s="153"/>
      <c r="M422" s="157"/>
      <c r="T422" s="158"/>
      <c r="AT422" s="154" t="s">
        <v>163</v>
      </c>
      <c r="AU422" s="154" t="s">
        <v>87</v>
      </c>
      <c r="AV422" s="12" t="s">
        <v>85</v>
      </c>
      <c r="AW422" s="12" t="s">
        <v>33</v>
      </c>
      <c r="AX422" s="12" t="s">
        <v>77</v>
      </c>
      <c r="AY422" s="154" t="s">
        <v>149</v>
      </c>
    </row>
    <row r="423" spans="2:65" s="13" customFormat="1" ht="10.199999999999999">
      <c r="B423" s="159"/>
      <c r="D423" s="149" t="s">
        <v>163</v>
      </c>
      <c r="E423" s="160" t="s">
        <v>1</v>
      </c>
      <c r="F423" s="161" t="s">
        <v>1598</v>
      </c>
      <c r="H423" s="162">
        <v>4.5</v>
      </c>
      <c r="I423" s="163"/>
      <c r="L423" s="159"/>
      <c r="M423" s="164"/>
      <c r="T423" s="165"/>
      <c r="AT423" s="160" t="s">
        <v>163</v>
      </c>
      <c r="AU423" s="160" t="s">
        <v>87</v>
      </c>
      <c r="AV423" s="13" t="s">
        <v>87</v>
      </c>
      <c r="AW423" s="13" t="s">
        <v>33</v>
      </c>
      <c r="AX423" s="13" t="s">
        <v>85</v>
      </c>
      <c r="AY423" s="160" t="s">
        <v>149</v>
      </c>
    </row>
    <row r="424" spans="2:65" s="1" customFormat="1" ht="16.5" customHeight="1">
      <c r="B424" s="32"/>
      <c r="C424" s="176" t="s">
        <v>769</v>
      </c>
      <c r="D424" s="176" t="s">
        <v>414</v>
      </c>
      <c r="E424" s="177" t="s">
        <v>1599</v>
      </c>
      <c r="F424" s="178" t="s">
        <v>1600</v>
      </c>
      <c r="G424" s="179" t="s">
        <v>298</v>
      </c>
      <c r="H424" s="180">
        <v>4.5</v>
      </c>
      <c r="I424" s="181"/>
      <c r="J424" s="182">
        <f>ROUND(I424*H424,2)</f>
        <v>0</v>
      </c>
      <c r="K424" s="178" t="s">
        <v>159</v>
      </c>
      <c r="L424" s="183"/>
      <c r="M424" s="184" t="s">
        <v>1</v>
      </c>
      <c r="N424" s="185" t="s">
        <v>42</v>
      </c>
      <c r="P424" s="145">
        <f>O424*H424</f>
        <v>0</v>
      </c>
      <c r="Q424" s="145">
        <v>1.822E-2</v>
      </c>
      <c r="R424" s="145">
        <f>Q424*H424</f>
        <v>8.1990000000000007E-2</v>
      </c>
      <c r="S424" s="145">
        <v>0</v>
      </c>
      <c r="T424" s="146">
        <f>S424*H424</f>
        <v>0</v>
      </c>
      <c r="AR424" s="147" t="s">
        <v>200</v>
      </c>
      <c r="AT424" s="147" t="s">
        <v>414</v>
      </c>
      <c r="AU424" s="147" t="s">
        <v>87</v>
      </c>
      <c r="AY424" s="17" t="s">
        <v>149</v>
      </c>
      <c r="BE424" s="148">
        <f>IF(N424="základní",J424,0)</f>
        <v>0</v>
      </c>
      <c r="BF424" s="148">
        <f>IF(N424="snížená",J424,0)</f>
        <v>0</v>
      </c>
      <c r="BG424" s="148">
        <f>IF(N424="zákl. přenesená",J424,0)</f>
        <v>0</v>
      </c>
      <c r="BH424" s="148">
        <f>IF(N424="sníž. přenesená",J424,0)</f>
        <v>0</v>
      </c>
      <c r="BI424" s="148">
        <f>IF(N424="nulová",J424,0)</f>
        <v>0</v>
      </c>
      <c r="BJ424" s="17" t="s">
        <v>85</v>
      </c>
      <c r="BK424" s="148">
        <f>ROUND(I424*H424,2)</f>
        <v>0</v>
      </c>
      <c r="BL424" s="17" t="s">
        <v>148</v>
      </c>
      <c r="BM424" s="147" t="s">
        <v>1601</v>
      </c>
    </row>
    <row r="425" spans="2:65" s="1" customFormat="1" ht="10.199999999999999">
      <c r="B425" s="32"/>
      <c r="D425" s="149" t="s">
        <v>162</v>
      </c>
      <c r="F425" s="150" t="s">
        <v>1600</v>
      </c>
      <c r="I425" s="151"/>
      <c r="L425" s="32"/>
      <c r="M425" s="152"/>
      <c r="T425" s="56"/>
      <c r="AT425" s="17" t="s">
        <v>162</v>
      </c>
      <c r="AU425" s="17" t="s">
        <v>87</v>
      </c>
    </row>
    <row r="426" spans="2:65" s="13" customFormat="1" ht="10.199999999999999">
      <c r="B426" s="159"/>
      <c r="D426" s="149" t="s">
        <v>163</v>
      </c>
      <c r="E426" s="160" t="s">
        <v>1</v>
      </c>
      <c r="F426" s="161" t="s">
        <v>1602</v>
      </c>
      <c r="H426" s="162">
        <v>4.5</v>
      </c>
      <c r="I426" s="163"/>
      <c r="L426" s="159"/>
      <c r="M426" s="164"/>
      <c r="T426" s="165"/>
      <c r="AT426" s="160" t="s">
        <v>163</v>
      </c>
      <c r="AU426" s="160" t="s">
        <v>87</v>
      </c>
      <c r="AV426" s="13" t="s">
        <v>87</v>
      </c>
      <c r="AW426" s="13" t="s">
        <v>33</v>
      </c>
      <c r="AX426" s="13" t="s">
        <v>85</v>
      </c>
      <c r="AY426" s="160" t="s">
        <v>149</v>
      </c>
    </row>
    <row r="427" spans="2:65" s="11" customFormat="1" ht="22.8" customHeight="1">
      <c r="B427" s="124"/>
      <c r="D427" s="125" t="s">
        <v>76</v>
      </c>
      <c r="E427" s="134" t="s">
        <v>1134</v>
      </c>
      <c r="F427" s="134" t="s">
        <v>1135</v>
      </c>
      <c r="I427" s="127"/>
      <c r="J427" s="135">
        <f>BK427</f>
        <v>0</v>
      </c>
      <c r="L427" s="124"/>
      <c r="M427" s="129"/>
      <c r="P427" s="130">
        <f>SUM(P428:P441)</f>
        <v>0</v>
      </c>
      <c r="R427" s="130">
        <f>SUM(R428:R441)</f>
        <v>0</v>
      </c>
      <c r="T427" s="131">
        <f>SUM(T428:T441)</f>
        <v>0</v>
      </c>
      <c r="AR427" s="125" t="s">
        <v>85</v>
      </c>
      <c r="AT427" s="132" t="s">
        <v>76</v>
      </c>
      <c r="AU427" s="132" t="s">
        <v>85</v>
      </c>
      <c r="AY427" s="125" t="s">
        <v>149</v>
      </c>
      <c r="BK427" s="133">
        <f>SUM(BK428:BK441)</f>
        <v>0</v>
      </c>
    </row>
    <row r="428" spans="2:65" s="1" customFormat="1" ht="16.5" customHeight="1">
      <c r="B428" s="32"/>
      <c r="C428" s="136" t="s">
        <v>776</v>
      </c>
      <c r="D428" s="136" t="s">
        <v>155</v>
      </c>
      <c r="E428" s="137" t="s">
        <v>1167</v>
      </c>
      <c r="F428" s="138" t="s">
        <v>1168</v>
      </c>
      <c r="G428" s="139" t="s">
        <v>395</v>
      </c>
      <c r="H428" s="140">
        <v>0.77100000000000002</v>
      </c>
      <c r="I428" s="141"/>
      <c r="J428" s="142">
        <f>ROUND(I428*H428,2)</f>
        <v>0</v>
      </c>
      <c r="K428" s="138" t="s">
        <v>159</v>
      </c>
      <c r="L428" s="32"/>
      <c r="M428" s="143" t="s">
        <v>1</v>
      </c>
      <c r="N428" s="144" t="s">
        <v>42</v>
      </c>
      <c r="P428" s="145">
        <f>O428*H428</f>
        <v>0</v>
      </c>
      <c r="Q428" s="145">
        <v>0</v>
      </c>
      <c r="R428" s="145">
        <f>Q428*H428</f>
        <v>0</v>
      </c>
      <c r="S428" s="145">
        <v>0</v>
      </c>
      <c r="T428" s="146">
        <f>S428*H428</f>
        <v>0</v>
      </c>
      <c r="AR428" s="147" t="s">
        <v>148</v>
      </c>
      <c r="AT428" s="147" t="s">
        <v>155</v>
      </c>
      <c r="AU428" s="147" t="s">
        <v>87</v>
      </c>
      <c r="AY428" s="17" t="s">
        <v>149</v>
      </c>
      <c r="BE428" s="148">
        <f>IF(N428="základní",J428,0)</f>
        <v>0</v>
      </c>
      <c r="BF428" s="148">
        <f>IF(N428="snížená",J428,0)</f>
        <v>0</v>
      </c>
      <c r="BG428" s="148">
        <f>IF(N428="zákl. přenesená",J428,0)</f>
        <v>0</v>
      </c>
      <c r="BH428" s="148">
        <f>IF(N428="sníž. přenesená",J428,0)</f>
        <v>0</v>
      </c>
      <c r="BI428" s="148">
        <f>IF(N428="nulová",J428,0)</f>
        <v>0</v>
      </c>
      <c r="BJ428" s="17" t="s">
        <v>85</v>
      </c>
      <c r="BK428" s="148">
        <f>ROUND(I428*H428,2)</f>
        <v>0</v>
      </c>
      <c r="BL428" s="17" t="s">
        <v>148</v>
      </c>
      <c r="BM428" s="147" t="s">
        <v>1603</v>
      </c>
    </row>
    <row r="429" spans="2:65" s="1" customFormat="1" ht="10.199999999999999">
      <c r="B429" s="32"/>
      <c r="D429" s="149" t="s">
        <v>162</v>
      </c>
      <c r="F429" s="150" t="s">
        <v>1170</v>
      </c>
      <c r="I429" s="151"/>
      <c r="L429" s="32"/>
      <c r="M429" s="152"/>
      <c r="T429" s="56"/>
      <c r="AT429" s="17" t="s">
        <v>162</v>
      </c>
      <c r="AU429" s="17" t="s">
        <v>87</v>
      </c>
    </row>
    <row r="430" spans="2:65" s="12" customFormat="1" ht="10.199999999999999">
      <c r="B430" s="153"/>
      <c r="D430" s="149" t="s">
        <v>163</v>
      </c>
      <c r="E430" s="154" t="s">
        <v>1</v>
      </c>
      <c r="F430" s="155" t="s">
        <v>1604</v>
      </c>
      <c r="H430" s="154" t="s">
        <v>1</v>
      </c>
      <c r="I430" s="156"/>
      <c r="L430" s="153"/>
      <c r="M430" s="157"/>
      <c r="T430" s="158"/>
      <c r="AT430" s="154" t="s">
        <v>163</v>
      </c>
      <c r="AU430" s="154" t="s">
        <v>87</v>
      </c>
      <c r="AV430" s="12" t="s">
        <v>85</v>
      </c>
      <c r="AW430" s="12" t="s">
        <v>33</v>
      </c>
      <c r="AX430" s="12" t="s">
        <v>77</v>
      </c>
      <c r="AY430" s="154" t="s">
        <v>149</v>
      </c>
    </row>
    <row r="431" spans="2:65" s="13" customFormat="1" ht="10.199999999999999">
      <c r="B431" s="159"/>
      <c r="D431" s="149" t="s">
        <v>163</v>
      </c>
      <c r="E431" s="160" t="s">
        <v>1</v>
      </c>
      <c r="F431" s="161" t="s">
        <v>1605</v>
      </c>
      <c r="H431" s="162">
        <v>0.61499999999999999</v>
      </c>
      <c r="I431" s="163"/>
      <c r="L431" s="159"/>
      <c r="M431" s="164"/>
      <c r="T431" s="165"/>
      <c r="AT431" s="160" t="s">
        <v>163</v>
      </c>
      <c r="AU431" s="160" t="s">
        <v>87</v>
      </c>
      <c r="AV431" s="13" t="s">
        <v>87</v>
      </c>
      <c r="AW431" s="13" t="s">
        <v>33</v>
      </c>
      <c r="AX431" s="13" t="s">
        <v>77</v>
      </c>
      <c r="AY431" s="160" t="s">
        <v>149</v>
      </c>
    </row>
    <row r="432" spans="2:65" s="13" customFormat="1" ht="10.199999999999999">
      <c r="B432" s="159"/>
      <c r="D432" s="149" t="s">
        <v>163</v>
      </c>
      <c r="E432" s="160" t="s">
        <v>1</v>
      </c>
      <c r="F432" s="161" t="s">
        <v>1606</v>
      </c>
      <c r="H432" s="162">
        <v>0.09</v>
      </c>
      <c r="I432" s="163"/>
      <c r="L432" s="159"/>
      <c r="M432" s="164"/>
      <c r="T432" s="165"/>
      <c r="AT432" s="160" t="s">
        <v>163</v>
      </c>
      <c r="AU432" s="160" t="s">
        <v>87</v>
      </c>
      <c r="AV432" s="13" t="s">
        <v>87</v>
      </c>
      <c r="AW432" s="13" t="s">
        <v>33</v>
      </c>
      <c r="AX432" s="13" t="s">
        <v>77</v>
      </c>
      <c r="AY432" s="160" t="s">
        <v>149</v>
      </c>
    </row>
    <row r="433" spans="2:65" s="13" customFormat="1" ht="10.199999999999999">
      <c r="B433" s="159"/>
      <c r="D433" s="149" t="s">
        <v>163</v>
      </c>
      <c r="E433" s="160" t="s">
        <v>1</v>
      </c>
      <c r="F433" s="161" t="s">
        <v>1607</v>
      </c>
      <c r="H433" s="162">
        <v>6.6000000000000003E-2</v>
      </c>
      <c r="I433" s="163"/>
      <c r="L433" s="159"/>
      <c r="M433" s="164"/>
      <c r="T433" s="165"/>
      <c r="AT433" s="160" t="s">
        <v>163</v>
      </c>
      <c r="AU433" s="160" t="s">
        <v>87</v>
      </c>
      <c r="AV433" s="13" t="s">
        <v>87</v>
      </c>
      <c r="AW433" s="13" t="s">
        <v>33</v>
      </c>
      <c r="AX433" s="13" t="s">
        <v>77</v>
      </c>
      <c r="AY433" s="160" t="s">
        <v>149</v>
      </c>
    </row>
    <row r="434" spans="2:65" s="14" customFormat="1" ht="10.199999999999999">
      <c r="B434" s="169"/>
      <c r="D434" s="149" t="s">
        <v>163</v>
      </c>
      <c r="E434" s="170" t="s">
        <v>1</v>
      </c>
      <c r="F434" s="171" t="s">
        <v>271</v>
      </c>
      <c r="H434" s="172">
        <v>0.77100000000000002</v>
      </c>
      <c r="I434" s="173"/>
      <c r="L434" s="169"/>
      <c r="M434" s="174"/>
      <c r="T434" s="175"/>
      <c r="AT434" s="170" t="s">
        <v>163</v>
      </c>
      <c r="AU434" s="170" t="s">
        <v>87</v>
      </c>
      <c r="AV434" s="14" t="s">
        <v>148</v>
      </c>
      <c r="AW434" s="14" t="s">
        <v>33</v>
      </c>
      <c r="AX434" s="14" t="s">
        <v>85</v>
      </c>
      <c r="AY434" s="170" t="s">
        <v>149</v>
      </c>
    </row>
    <row r="435" spans="2:65" s="1" customFormat="1" ht="16.5" customHeight="1">
      <c r="B435" s="32"/>
      <c r="C435" s="136" t="s">
        <v>783</v>
      </c>
      <c r="D435" s="136" t="s">
        <v>155</v>
      </c>
      <c r="E435" s="137" t="s">
        <v>1178</v>
      </c>
      <c r="F435" s="138" t="s">
        <v>1179</v>
      </c>
      <c r="G435" s="139" t="s">
        <v>395</v>
      </c>
      <c r="H435" s="140">
        <v>1.542</v>
      </c>
      <c r="I435" s="141"/>
      <c r="J435" s="142">
        <f>ROUND(I435*H435,2)</f>
        <v>0</v>
      </c>
      <c r="K435" s="138" t="s">
        <v>159</v>
      </c>
      <c r="L435" s="32"/>
      <c r="M435" s="143" t="s">
        <v>1</v>
      </c>
      <c r="N435" s="144" t="s">
        <v>42</v>
      </c>
      <c r="P435" s="145">
        <f>O435*H435</f>
        <v>0</v>
      </c>
      <c r="Q435" s="145">
        <v>0</v>
      </c>
      <c r="R435" s="145">
        <f>Q435*H435</f>
        <v>0</v>
      </c>
      <c r="S435" s="145">
        <v>0</v>
      </c>
      <c r="T435" s="146">
        <f>S435*H435</f>
        <v>0</v>
      </c>
      <c r="AR435" s="147" t="s">
        <v>148</v>
      </c>
      <c r="AT435" s="147" t="s">
        <v>155</v>
      </c>
      <c r="AU435" s="147" t="s">
        <v>87</v>
      </c>
      <c r="AY435" s="17" t="s">
        <v>149</v>
      </c>
      <c r="BE435" s="148">
        <f>IF(N435="základní",J435,0)</f>
        <v>0</v>
      </c>
      <c r="BF435" s="148">
        <f>IF(N435="snížená",J435,0)</f>
        <v>0</v>
      </c>
      <c r="BG435" s="148">
        <f>IF(N435="zákl. přenesená",J435,0)</f>
        <v>0</v>
      </c>
      <c r="BH435" s="148">
        <f>IF(N435="sníž. přenesená",J435,0)</f>
        <v>0</v>
      </c>
      <c r="BI435" s="148">
        <f>IF(N435="nulová",J435,0)</f>
        <v>0</v>
      </c>
      <c r="BJ435" s="17" t="s">
        <v>85</v>
      </c>
      <c r="BK435" s="148">
        <f>ROUND(I435*H435,2)</f>
        <v>0</v>
      </c>
      <c r="BL435" s="17" t="s">
        <v>148</v>
      </c>
      <c r="BM435" s="147" t="s">
        <v>1608</v>
      </c>
    </row>
    <row r="436" spans="2:65" s="1" customFormat="1" ht="19.2">
      <c r="B436" s="32"/>
      <c r="D436" s="149" t="s">
        <v>162</v>
      </c>
      <c r="F436" s="150" t="s">
        <v>1181</v>
      </c>
      <c r="I436" s="151"/>
      <c r="L436" s="32"/>
      <c r="M436" s="152"/>
      <c r="T436" s="56"/>
      <c r="AT436" s="17" t="s">
        <v>162</v>
      </c>
      <c r="AU436" s="17" t="s">
        <v>87</v>
      </c>
    </row>
    <row r="437" spans="2:65" s="12" customFormat="1" ht="10.199999999999999">
      <c r="B437" s="153"/>
      <c r="D437" s="149" t="s">
        <v>163</v>
      </c>
      <c r="E437" s="154" t="s">
        <v>1</v>
      </c>
      <c r="F437" s="155" t="s">
        <v>1609</v>
      </c>
      <c r="H437" s="154" t="s">
        <v>1</v>
      </c>
      <c r="I437" s="156"/>
      <c r="L437" s="153"/>
      <c r="M437" s="157"/>
      <c r="T437" s="158"/>
      <c r="AT437" s="154" t="s">
        <v>163</v>
      </c>
      <c r="AU437" s="154" t="s">
        <v>87</v>
      </c>
      <c r="AV437" s="12" t="s">
        <v>85</v>
      </c>
      <c r="AW437" s="12" t="s">
        <v>33</v>
      </c>
      <c r="AX437" s="12" t="s">
        <v>77</v>
      </c>
      <c r="AY437" s="154" t="s">
        <v>149</v>
      </c>
    </row>
    <row r="438" spans="2:65" s="13" customFormat="1" ht="10.199999999999999">
      <c r="B438" s="159"/>
      <c r="D438" s="149" t="s">
        <v>163</v>
      </c>
      <c r="E438" s="160" t="s">
        <v>1</v>
      </c>
      <c r="F438" s="161" t="s">
        <v>1610</v>
      </c>
      <c r="H438" s="162">
        <v>1.23</v>
      </c>
      <c r="I438" s="163"/>
      <c r="L438" s="159"/>
      <c r="M438" s="164"/>
      <c r="T438" s="165"/>
      <c r="AT438" s="160" t="s">
        <v>163</v>
      </c>
      <c r="AU438" s="160" t="s">
        <v>87</v>
      </c>
      <c r="AV438" s="13" t="s">
        <v>87</v>
      </c>
      <c r="AW438" s="13" t="s">
        <v>33</v>
      </c>
      <c r="AX438" s="13" t="s">
        <v>77</v>
      </c>
      <c r="AY438" s="160" t="s">
        <v>149</v>
      </c>
    </row>
    <row r="439" spans="2:65" s="13" customFormat="1" ht="10.199999999999999">
      <c r="B439" s="159"/>
      <c r="D439" s="149" t="s">
        <v>163</v>
      </c>
      <c r="E439" s="160" t="s">
        <v>1</v>
      </c>
      <c r="F439" s="161" t="s">
        <v>1611</v>
      </c>
      <c r="H439" s="162">
        <v>0.18</v>
      </c>
      <c r="I439" s="163"/>
      <c r="L439" s="159"/>
      <c r="M439" s="164"/>
      <c r="T439" s="165"/>
      <c r="AT439" s="160" t="s">
        <v>163</v>
      </c>
      <c r="AU439" s="160" t="s">
        <v>87</v>
      </c>
      <c r="AV439" s="13" t="s">
        <v>87</v>
      </c>
      <c r="AW439" s="13" t="s">
        <v>33</v>
      </c>
      <c r="AX439" s="13" t="s">
        <v>77</v>
      </c>
      <c r="AY439" s="160" t="s">
        <v>149</v>
      </c>
    </row>
    <row r="440" spans="2:65" s="13" customFormat="1" ht="10.199999999999999">
      <c r="B440" s="159"/>
      <c r="D440" s="149" t="s">
        <v>163</v>
      </c>
      <c r="E440" s="160" t="s">
        <v>1</v>
      </c>
      <c r="F440" s="161" t="s">
        <v>1612</v>
      </c>
      <c r="H440" s="162">
        <v>0.13200000000000001</v>
      </c>
      <c r="I440" s="163"/>
      <c r="L440" s="159"/>
      <c r="M440" s="164"/>
      <c r="T440" s="165"/>
      <c r="AT440" s="160" t="s">
        <v>163</v>
      </c>
      <c r="AU440" s="160" t="s">
        <v>87</v>
      </c>
      <c r="AV440" s="13" t="s">
        <v>87</v>
      </c>
      <c r="AW440" s="13" t="s">
        <v>33</v>
      </c>
      <c r="AX440" s="13" t="s">
        <v>77</v>
      </c>
      <c r="AY440" s="160" t="s">
        <v>149</v>
      </c>
    </row>
    <row r="441" spans="2:65" s="14" customFormat="1" ht="10.199999999999999">
      <c r="B441" s="169"/>
      <c r="D441" s="149" t="s">
        <v>163</v>
      </c>
      <c r="E441" s="170" t="s">
        <v>1</v>
      </c>
      <c r="F441" s="171" t="s">
        <v>271</v>
      </c>
      <c r="H441" s="172">
        <v>1.542</v>
      </c>
      <c r="I441" s="173"/>
      <c r="L441" s="169"/>
      <c r="M441" s="174"/>
      <c r="T441" s="175"/>
      <c r="AT441" s="170" t="s">
        <v>163</v>
      </c>
      <c r="AU441" s="170" t="s">
        <v>87</v>
      </c>
      <c r="AV441" s="14" t="s">
        <v>148</v>
      </c>
      <c r="AW441" s="14" t="s">
        <v>33</v>
      </c>
      <c r="AX441" s="14" t="s">
        <v>85</v>
      </c>
      <c r="AY441" s="170" t="s">
        <v>149</v>
      </c>
    </row>
    <row r="442" spans="2:65" s="11" customFormat="1" ht="22.8" customHeight="1">
      <c r="B442" s="124"/>
      <c r="D442" s="125" t="s">
        <v>76</v>
      </c>
      <c r="E442" s="134" t="s">
        <v>1209</v>
      </c>
      <c r="F442" s="134" t="s">
        <v>1210</v>
      </c>
      <c r="I442" s="127"/>
      <c r="J442" s="135">
        <f>BK442</f>
        <v>0</v>
      </c>
      <c r="L442" s="124"/>
      <c r="M442" s="129"/>
      <c r="P442" s="130">
        <f>SUM(P443:P444)</f>
        <v>0</v>
      </c>
      <c r="R442" s="130">
        <f>SUM(R443:R444)</f>
        <v>0</v>
      </c>
      <c r="T442" s="131">
        <f>SUM(T443:T444)</f>
        <v>0</v>
      </c>
      <c r="AR442" s="125" t="s">
        <v>85</v>
      </c>
      <c r="AT442" s="132" t="s">
        <v>76</v>
      </c>
      <c r="AU442" s="132" t="s">
        <v>85</v>
      </c>
      <c r="AY442" s="125" t="s">
        <v>149</v>
      </c>
      <c r="BK442" s="133">
        <f>SUM(BK443:BK444)</f>
        <v>0</v>
      </c>
    </row>
    <row r="443" spans="2:65" s="1" customFormat="1" ht="16.5" customHeight="1">
      <c r="B443" s="32"/>
      <c r="C443" s="136" t="s">
        <v>789</v>
      </c>
      <c r="D443" s="136" t="s">
        <v>155</v>
      </c>
      <c r="E443" s="137" t="s">
        <v>1613</v>
      </c>
      <c r="F443" s="138" t="s">
        <v>1614</v>
      </c>
      <c r="G443" s="139" t="s">
        <v>395</v>
      </c>
      <c r="H443" s="140">
        <v>101.188</v>
      </c>
      <c r="I443" s="141"/>
      <c r="J443" s="142">
        <f>ROUND(I443*H443,2)</f>
        <v>0</v>
      </c>
      <c r="K443" s="138" t="s">
        <v>159</v>
      </c>
      <c r="L443" s="32"/>
      <c r="M443" s="143" t="s">
        <v>1</v>
      </c>
      <c r="N443" s="144" t="s">
        <v>42</v>
      </c>
      <c r="P443" s="145">
        <f>O443*H443</f>
        <v>0</v>
      </c>
      <c r="Q443" s="145">
        <v>0</v>
      </c>
      <c r="R443" s="145">
        <f>Q443*H443</f>
        <v>0</v>
      </c>
      <c r="S443" s="145">
        <v>0</v>
      </c>
      <c r="T443" s="146">
        <f>S443*H443</f>
        <v>0</v>
      </c>
      <c r="AR443" s="147" t="s">
        <v>148</v>
      </c>
      <c r="AT443" s="147" t="s">
        <v>155</v>
      </c>
      <c r="AU443" s="147" t="s">
        <v>87</v>
      </c>
      <c r="AY443" s="17" t="s">
        <v>149</v>
      </c>
      <c r="BE443" s="148">
        <f>IF(N443="základní",J443,0)</f>
        <v>0</v>
      </c>
      <c r="BF443" s="148">
        <f>IF(N443="snížená",J443,0)</f>
        <v>0</v>
      </c>
      <c r="BG443" s="148">
        <f>IF(N443="zákl. přenesená",J443,0)</f>
        <v>0</v>
      </c>
      <c r="BH443" s="148">
        <f>IF(N443="sníž. přenesená",J443,0)</f>
        <v>0</v>
      </c>
      <c r="BI443" s="148">
        <f>IF(N443="nulová",J443,0)</f>
        <v>0</v>
      </c>
      <c r="BJ443" s="17" t="s">
        <v>85</v>
      </c>
      <c r="BK443" s="148">
        <f>ROUND(I443*H443,2)</f>
        <v>0</v>
      </c>
      <c r="BL443" s="17" t="s">
        <v>148</v>
      </c>
      <c r="BM443" s="147" t="s">
        <v>1615</v>
      </c>
    </row>
    <row r="444" spans="2:65" s="1" customFormat="1" ht="19.2">
      <c r="B444" s="32"/>
      <c r="D444" s="149" t="s">
        <v>162</v>
      </c>
      <c r="F444" s="150" t="s">
        <v>1616</v>
      </c>
      <c r="I444" s="151"/>
      <c r="L444" s="32"/>
      <c r="M444" s="196"/>
      <c r="N444" s="197"/>
      <c r="O444" s="197"/>
      <c r="P444" s="197"/>
      <c r="Q444" s="197"/>
      <c r="R444" s="197"/>
      <c r="S444" s="197"/>
      <c r="T444" s="198"/>
      <c r="AT444" s="17" t="s">
        <v>162</v>
      </c>
      <c r="AU444" s="17" t="s">
        <v>87</v>
      </c>
    </row>
    <row r="445" spans="2:65" s="1" customFormat="1" ht="6.9" customHeight="1">
      <c r="B445" s="44"/>
      <c r="C445" s="45"/>
      <c r="D445" s="45"/>
      <c r="E445" s="45"/>
      <c r="F445" s="45"/>
      <c r="G445" s="45"/>
      <c r="H445" s="45"/>
      <c r="I445" s="45"/>
      <c r="J445" s="45"/>
      <c r="K445" s="45"/>
      <c r="L445" s="32"/>
    </row>
  </sheetData>
  <sheetProtection algorithmName="SHA-512" hashValue="eFUqg7Vr3WOo+X2COIAxvrcwkbCbcDPnziAQu6L8m9I3DhoP2QUpgDo22GBw9EUuVR6jR/7TNBau2SbwUPat7Q==" saltValue="Dofv1x3PgMQaLpAdvNrBceWF9ELUI9s1ZiuXWzSut9I2/6fYskcBerifSq8YZA1Xhu0nR7rA2+Hdoc4dZ+OhHw==" spinCount="100000" sheet="1" objects="1" scenarios="1" formatColumns="0" formatRows="0" autoFilter="0"/>
  <autoFilter ref="C121:K444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14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7" t="s">
        <v>98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118</v>
      </c>
      <c r="L4" s="20"/>
      <c r="M4" s="93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1" t="str">
        <f>'Rekapitulace stavby'!K6</f>
        <v>Stavební úpravy MK v ulici U sv. Petra a Pavla v Třeboni - 2. etapa</v>
      </c>
      <c r="F7" s="242"/>
      <c r="G7" s="242"/>
      <c r="H7" s="242"/>
      <c r="L7" s="20"/>
    </row>
    <row r="8" spans="2:46" s="1" customFormat="1" ht="12" customHeight="1">
      <c r="B8" s="32"/>
      <c r="D8" s="27" t="s">
        <v>119</v>
      </c>
      <c r="L8" s="32"/>
    </row>
    <row r="9" spans="2:46" s="1" customFormat="1" ht="16.5" customHeight="1">
      <c r="B9" s="32"/>
      <c r="E9" s="204" t="s">
        <v>1617</v>
      </c>
      <c r="F9" s="243"/>
      <c r="G9" s="243"/>
      <c r="H9" s="243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1. 3. 2024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09"/>
      <c r="G18" s="209"/>
      <c r="H18" s="209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1618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4"/>
      <c r="E27" s="214" t="s">
        <v>1</v>
      </c>
      <c r="F27" s="214"/>
      <c r="G27" s="214"/>
      <c r="H27" s="214"/>
      <c r="L27" s="9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37</v>
      </c>
      <c r="J30" s="66">
        <f>ROUND(J123,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86">
        <f>ROUND((SUM(BE123:BE313)),  2)</f>
        <v>0</v>
      </c>
      <c r="I33" s="96">
        <v>0.21</v>
      </c>
      <c r="J33" s="86">
        <f>ROUND(((SUM(BE123:BE313))*I33),  2)</f>
        <v>0</v>
      </c>
      <c r="L33" s="32"/>
    </row>
    <row r="34" spans="2:12" s="1" customFormat="1" ht="14.4" customHeight="1">
      <c r="B34" s="32"/>
      <c r="E34" s="27" t="s">
        <v>43</v>
      </c>
      <c r="F34" s="86">
        <f>ROUND((SUM(BF123:BF313)),  2)</f>
        <v>0</v>
      </c>
      <c r="I34" s="96">
        <v>0.15</v>
      </c>
      <c r="J34" s="86">
        <f>ROUND(((SUM(BF123:BF313))*I34),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6">
        <f>ROUND((SUM(BG123:BG313)),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6">
        <f>ROUND((SUM(BH123:BH313)),  2)</f>
        <v>0</v>
      </c>
      <c r="I36" s="96">
        <v>0.15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6">
        <f>ROUND((SUM(BI123:BI313)),  2)</f>
        <v>0</v>
      </c>
      <c r="I37" s="96">
        <v>0</v>
      </c>
      <c r="J37" s="86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0</v>
      </c>
      <c r="K39" s="102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121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1" t="str">
        <f>E7</f>
        <v>Stavební úpravy MK v ulici U sv. Petra a Pavla v Třeboni - 2. etapa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119</v>
      </c>
      <c r="L86" s="32"/>
    </row>
    <row r="87" spans="2:47" s="1" customFormat="1" ht="16.5" customHeight="1">
      <c r="B87" s="32"/>
      <c r="E87" s="204" t="str">
        <f>E9</f>
        <v>302 - Jednotná kanalizace</v>
      </c>
      <c r="F87" s="243"/>
      <c r="G87" s="243"/>
      <c r="H87" s="24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1. 3. 2024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122</v>
      </c>
      <c r="D94" s="97"/>
      <c r="E94" s="97"/>
      <c r="F94" s="97"/>
      <c r="G94" s="97"/>
      <c r="H94" s="97"/>
      <c r="I94" s="97"/>
      <c r="J94" s="106" t="s">
        <v>123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7" t="s">
        <v>124</v>
      </c>
      <c r="J96" s="66">
        <f>J123</f>
        <v>0</v>
      </c>
      <c r="L96" s="32"/>
      <c r="AU96" s="17" t="s">
        <v>125</v>
      </c>
    </row>
    <row r="97" spans="2:12" s="8" customFormat="1" ht="24.9" customHeight="1">
      <c r="B97" s="108"/>
      <c r="D97" s="109" t="s">
        <v>247</v>
      </c>
      <c r="E97" s="110"/>
      <c r="F97" s="110"/>
      <c r="G97" s="110"/>
      <c r="H97" s="110"/>
      <c r="I97" s="110"/>
      <c r="J97" s="111">
        <f>J124</f>
        <v>0</v>
      </c>
      <c r="L97" s="108"/>
    </row>
    <row r="98" spans="2:12" s="9" customFormat="1" ht="19.95" customHeight="1">
      <c r="B98" s="112"/>
      <c r="D98" s="113" t="s">
        <v>248</v>
      </c>
      <c r="E98" s="114"/>
      <c r="F98" s="114"/>
      <c r="G98" s="114"/>
      <c r="H98" s="114"/>
      <c r="I98" s="114"/>
      <c r="J98" s="115">
        <f>J125</f>
        <v>0</v>
      </c>
      <c r="L98" s="112"/>
    </row>
    <row r="99" spans="2:12" s="9" customFormat="1" ht="19.95" customHeight="1">
      <c r="B99" s="112"/>
      <c r="D99" s="113" t="s">
        <v>1619</v>
      </c>
      <c r="E99" s="114"/>
      <c r="F99" s="114"/>
      <c r="G99" s="114"/>
      <c r="H99" s="114"/>
      <c r="I99" s="114"/>
      <c r="J99" s="115">
        <f>J180</f>
        <v>0</v>
      </c>
      <c r="L99" s="112"/>
    </row>
    <row r="100" spans="2:12" s="9" customFormat="1" ht="19.95" customHeight="1">
      <c r="B100" s="112"/>
      <c r="D100" s="113" t="s">
        <v>250</v>
      </c>
      <c r="E100" s="114"/>
      <c r="F100" s="114"/>
      <c r="G100" s="114"/>
      <c r="H100" s="114"/>
      <c r="I100" s="114"/>
      <c r="J100" s="115">
        <f>J190</f>
        <v>0</v>
      </c>
      <c r="L100" s="112"/>
    </row>
    <row r="101" spans="2:12" s="9" customFormat="1" ht="19.95" customHeight="1">
      <c r="B101" s="112"/>
      <c r="D101" s="113" t="s">
        <v>252</v>
      </c>
      <c r="E101" s="114"/>
      <c r="F101" s="114"/>
      <c r="G101" s="114"/>
      <c r="H101" s="114"/>
      <c r="I101" s="114"/>
      <c r="J101" s="115">
        <f>J212</f>
        <v>0</v>
      </c>
      <c r="L101" s="112"/>
    </row>
    <row r="102" spans="2:12" s="9" customFormat="1" ht="19.95" customHeight="1">
      <c r="B102" s="112"/>
      <c r="D102" s="113" t="s">
        <v>254</v>
      </c>
      <c r="E102" s="114"/>
      <c r="F102" s="114"/>
      <c r="G102" s="114"/>
      <c r="H102" s="114"/>
      <c r="I102" s="114"/>
      <c r="J102" s="115">
        <f>J286</f>
        <v>0</v>
      </c>
      <c r="L102" s="112"/>
    </row>
    <row r="103" spans="2:12" s="9" customFormat="1" ht="19.95" customHeight="1">
      <c r="B103" s="112"/>
      <c r="D103" s="113" t="s">
        <v>255</v>
      </c>
      <c r="E103" s="114"/>
      <c r="F103" s="114"/>
      <c r="G103" s="114"/>
      <c r="H103" s="114"/>
      <c r="I103" s="114"/>
      <c r="J103" s="115">
        <f>J311</f>
        <v>0</v>
      </c>
      <c r="L103" s="112"/>
    </row>
    <row r="104" spans="2:12" s="1" customFormat="1" ht="21.75" customHeight="1">
      <c r="B104" s="32"/>
      <c r="L104" s="32"/>
    </row>
    <row r="105" spans="2:12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" customHeight="1">
      <c r="B110" s="32"/>
      <c r="C110" s="21" t="s">
        <v>133</v>
      </c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41" t="str">
        <f>E7</f>
        <v>Stavební úpravy MK v ulici U sv. Petra a Pavla v Třeboni - 2. etapa</v>
      </c>
      <c r="F113" s="242"/>
      <c r="G113" s="242"/>
      <c r="H113" s="242"/>
      <c r="L113" s="32"/>
    </row>
    <row r="114" spans="2:65" s="1" customFormat="1" ht="12" customHeight="1">
      <c r="B114" s="32"/>
      <c r="C114" s="27" t="s">
        <v>119</v>
      </c>
      <c r="L114" s="32"/>
    </row>
    <row r="115" spans="2:65" s="1" customFormat="1" ht="16.5" customHeight="1">
      <c r="B115" s="32"/>
      <c r="E115" s="204" t="str">
        <f>E9</f>
        <v>302 - Jednotná kanalizace</v>
      </c>
      <c r="F115" s="243"/>
      <c r="G115" s="243"/>
      <c r="H115" s="243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Třeboň</v>
      </c>
      <c r="I117" s="27" t="s">
        <v>22</v>
      </c>
      <c r="J117" s="52" t="str">
        <f>IF(J12="","",J12)</f>
        <v>1. 3. 2024</v>
      </c>
      <c r="L117" s="32"/>
    </row>
    <row r="118" spans="2:65" s="1" customFormat="1" ht="6.9" customHeight="1">
      <c r="B118" s="32"/>
      <c r="L118" s="32"/>
    </row>
    <row r="119" spans="2:65" s="1" customFormat="1" ht="15.15" customHeight="1">
      <c r="B119" s="32"/>
      <c r="C119" s="27" t="s">
        <v>24</v>
      </c>
      <c r="F119" s="25" t="str">
        <f>E15</f>
        <v>Město Třeboň</v>
      </c>
      <c r="I119" s="27" t="s">
        <v>30</v>
      </c>
      <c r="J119" s="30" t="str">
        <f>E21</f>
        <v>WAY project s.r.o.</v>
      </c>
      <c r="L119" s="32"/>
    </row>
    <row r="120" spans="2:65" s="1" customFormat="1" ht="15.15" customHeight="1">
      <c r="B120" s="32"/>
      <c r="C120" s="27" t="s">
        <v>28</v>
      </c>
      <c r="F120" s="25" t="str">
        <f>IF(E18="","",E18)</f>
        <v>Vyplň údaj</v>
      </c>
      <c r="I120" s="27" t="s">
        <v>34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134</v>
      </c>
      <c r="D122" s="118" t="s">
        <v>62</v>
      </c>
      <c r="E122" s="118" t="s">
        <v>58</v>
      </c>
      <c r="F122" s="118" t="s">
        <v>59</v>
      </c>
      <c r="G122" s="118" t="s">
        <v>135</v>
      </c>
      <c r="H122" s="118" t="s">
        <v>136</v>
      </c>
      <c r="I122" s="118" t="s">
        <v>137</v>
      </c>
      <c r="J122" s="118" t="s">
        <v>123</v>
      </c>
      <c r="K122" s="119" t="s">
        <v>138</v>
      </c>
      <c r="L122" s="116"/>
      <c r="M122" s="59" t="s">
        <v>1</v>
      </c>
      <c r="N122" s="60" t="s">
        <v>41</v>
      </c>
      <c r="O122" s="60" t="s">
        <v>139</v>
      </c>
      <c r="P122" s="60" t="s">
        <v>140</v>
      </c>
      <c r="Q122" s="60" t="s">
        <v>141</v>
      </c>
      <c r="R122" s="60" t="s">
        <v>142</v>
      </c>
      <c r="S122" s="60" t="s">
        <v>143</v>
      </c>
      <c r="T122" s="61" t="s">
        <v>144</v>
      </c>
    </row>
    <row r="123" spans="2:65" s="1" customFormat="1" ht="22.8" customHeight="1">
      <c r="B123" s="32"/>
      <c r="C123" s="64" t="s">
        <v>145</v>
      </c>
      <c r="J123" s="120">
        <f>BK123</f>
        <v>0</v>
      </c>
      <c r="L123" s="32"/>
      <c r="M123" s="62"/>
      <c r="N123" s="53"/>
      <c r="O123" s="53"/>
      <c r="P123" s="121">
        <f>P124</f>
        <v>0</v>
      </c>
      <c r="Q123" s="53"/>
      <c r="R123" s="121">
        <f>R124</f>
        <v>240.06916855</v>
      </c>
      <c r="S123" s="53"/>
      <c r="T123" s="122">
        <f>T124</f>
        <v>20.536549999999998</v>
      </c>
      <c r="AT123" s="17" t="s">
        <v>76</v>
      </c>
      <c r="AU123" s="17" t="s">
        <v>125</v>
      </c>
      <c r="BK123" s="123">
        <f>BK124</f>
        <v>0</v>
      </c>
    </row>
    <row r="124" spans="2:65" s="11" customFormat="1" ht="25.95" customHeight="1">
      <c r="B124" s="124"/>
      <c r="D124" s="125" t="s">
        <v>76</v>
      </c>
      <c r="E124" s="126" t="s">
        <v>256</v>
      </c>
      <c r="F124" s="126" t="s">
        <v>257</v>
      </c>
      <c r="I124" s="127"/>
      <c r="J124" s="128">
        <f>BK124</f>
        <v>0</v>
      </c>
      <c r="L124" s="124"/>
      <c r="M124" s="129"/>
      <c r="P124" s="130">
        <f>P125+P180+P190+P212+P286+P311</f>
        <v>0</v>
      </c>
      <c r="R124" s="130">
        <f>R125+R180+R190+R212+R286+R311</f>
        <v>240.06916855</v>
      </c>
      <c r="T124" s="131">
        <f>T125+T180+T190+T212+T286+T311</f>
        <v>20.536549999999998</v>
      </c>
      <c r="AR124" s="125" t="s">
        <v>85</v>
      </c>
      <c r="AT124" s="132" t="s">
        <v>76</v>
      </c>
      <c r="AU124" s="132" t="s">
        <v>77</v>
      </c>
      <c r="AY124" s="125" t="s">
        <v>149</v>
      </c>
      <c r="BK124" s="133">
        <f>BK125+BK180+BK190+BK212+BK286+BK311</f>
        <v>0</v>
      </c>
    </row>
    <row r="125" spans="2:65" s="11" customFormat="1" ht="22.8" customHeight="1">
      <c r="B125" s="124"/>
      <c r="D125" s="125" t="s">
        <v>76</v>
      </c>
      <c r="E125" s="134" t="s">
        <v>85</v>
      </c>
      <c r="F125" s="134" t="s">
        <v>258</v>
      </c>
      <c r="I125" s="127"/>
      <c r="J125" s="135">
        <f>BK125</f>
        <v>0</v>
      </c>
      <c r="L125" s="124"/>
      <c r="M125" s="129"/>
      <c r="P125" s="130">
        <f>SUM(P126:P179)</f>
        <v>0</v>
      </c>
      <c r="R125" s="130">
        <f>SUM(R126:R179)</f>
        <v>206.07017149999999</v>
      </c>
      <c r="T125" s="131">
        <f>SUM(T126:T179)</f>
        <v>0</v>
      </c>
      <c r="AR125" s="125" t="s">
        <v>85</v>
      </c>
      <c r="AT125" s="132" t="s">
        <v>76</v>
      </c>
      <c r="AU125" s="132" t="s">
        <v>85</v>
      </c>
      <c r="AY125" s="125" t="s">
        <v>149</v>
      </c>
      <c r="BK125" s="133">
        <f>SUM(BK126:BK179)</f>
        <v>0</v>
      </c>
    </row>
    <row r="126" spans="2:65" s="1" customFormat="1" ht="16.5" customHeight="1">
      <c r="B126" s="32"/>
      <c r="C126" s="136" t="s">
        <v>85</v>
      </c>
      <c r="D126" s="136" t="s">
        <v>155</v>
      </c>
      <c r="E126" s="137" t="s">
        <v>307</v>
      </c>
      <c r="F126" s="138" t="s">
        <v>308</v>
      </c>
      <c r="G126" s="139" t="s">
        <v>309</v>
      </c>
      <c r="H126" s="140">
        <v>160</v>
      </c>
      <c r="I126" s="141"/>
      <c r="J126" s="142">
        <f>ROUND(I126*H126,2)</f>
        <v>0</v>
      </c>
      <c r="K126" s="138" t="s">
        <v>159</v>
      </c>
      <c r="L126" s="32"/>
      <c r="M126" s="143" t="s">
        <v>1</v>
      </c>
      <c r="N126" s="144" t="s">
        <v>42</v>
      </c>
      <c r="P126" s="145">
        <f>O126*H126</f>
        <v>0</v>
      </c>
      <c r="Q126" s="145">
        <v>4.0000000000000003E-5</v>
      </c>
      <c r="R126" s="145">
        <f>Q126*H126</f>
        <v>6.4000000000000003E-3</v>
      </c>
      <c r="S126" s="145">
        <v>0</v>
      </c>
      <c r="T126" s="146">
        <f>S126*H126</f>
        <v>0</v>
      </c>
      <c r="AR126" s="147" t="s">
        <v>148</v>
      </c>
      <c r="AT126" s="147" t="s">
        <v>155</v>
      </c>
      <c r="AU126" s="147" t="s">
        <v>87</v>
      </c>
      <c r="AY126" s="17" t="s">
        <v>149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7" t="s">
        <v>85</v>
      </c>
      <c r="BK126" s="148">
        <f>ROUND(I126*H126,2)</f>
        <v>0</v>
      </c>
      <c r="BL126" s="17" t="s">
        <v>148</v>
      </c>
      <c r="BM126" s="147" t="s">
        <v>1620</v>
      </c>
    </row>
    <row r="127" spans="2:65" s="1" customFormat="1" ht="10.199999999999999">
      <c r="B127" s="32"/>
      <c r="D127" s="149" t="s">
        <v>162</v>
      </c>
      <c r="F127" s="150" t="s">
        <v>311</v>
      </c>
      <c r="I127" s="151"/>
      <c r="L127" s="32"/>
      <c r="M127" s="152"/>
      <c r="T127" s="56"/>
      <c r="AT127" s="17" t="s">
        <v>162</v>
      </c>
      <c r="AU127" s="17" t="s">
        <v>87</v>
      </c>
    </row>
    <row r="128" spans="2:65" s="12" customFormat="1" ht="10.199999999999999">
      <c r="B128" s="153"/>
      <c r="D128" s="149" t="s">
        <v>163</v>
      </c>
      <c r="E128" s="154" t="s">
        <v>1</v>
      </c>
      <c r="F128" s="155" t="s">
        <v>1242</v>
      </c>
      <c r="H128" s="154" t="s">
        <v>1</v>
      </c>
      <c r="I128" s="156"/>
      <c r="L128" s="153"/>
      <c r="M128" s="157"/>
      <c r="T128" s="158"/>
      <c r="AT128" s="154" t="s">
        <v>163</v>
      </c>
      <c r="AU128" s="154" t="s">
        <v>87</v>
      </c>
      <c r="AV128" s="12" t="s">
        <v>85</v>
      </c>
      <c r="AW128" s="12" t="s">
        <v>33</v>
      </c>
      <c r="AX128" s="12" t="s">
        <v>77</v>
      </c>
      <c r="AY128" s="154" t="s">
        <v>149</v>
      </c>
    </row>
    <row r="129" spans="2:65" s="13" customFormat="1" ht="10.199999999999999">
      <c r="B129" s="159"/>
      <c r="D129" s="149" t="s">
        <v>163</v>
      </c>
      <c r="E129" s="160" t="s">
        <v>1</v>
      </c>
      <c r="F129" s="161" t="s">
        <v>1243</v>
      </c>
      <c r="H129" s="162">
        <v>160</v>
      </c>
      <c r="I129" s="163"/>
      <c r="L129" s="159"/>
      <c r="M129" s="164"/>
      <c r="T129" s="165"/>
      <c r="AT129" s="160" t="s">
        <v>163</v>
      </c>
      <c r="AU129" s="160" t="s">
        <v>87</v>
      </c>
      <c r="AV129" s="13" t="s">
        <v>87</v>
      </c>
      <c r="AW129" s="13" t="s">
        <v>33</v>
      </c>
      <c r="AX129" s="13" t="s">
        <v>85</v>
      </c>
      <c r="AY129" s="160" t="s">
        <v>149</v>
      </c>
    </row>
    <row r="130" spans="2:65" s="1" customFormat="1" ht="21.75" customHeight="1">
      <c r="B130" s="32"/>
      <c r="C130" s="136" t="s">
        <v>87</v>
      </c>
      <c r="D130" s="136" t="s">
        <v>155</v>
      </c>
      <c r="E130" s="137" t="s">
        <v>1244</v>
      </c>
      <c r="F130" s="138" t="s">
        <v>1245</v>
      </c>
      <c r="G130" s="139" t="s">
        <v>327</v>
      </c>
      <c r="H130" s="140">
        <v>480.23</v>
      </c>
      <c r="I130" s="141"/>
      <c r="J130" s="142">
        <f>ROUND(I130*H130,2)</f>
        <v>0</v>
      </c>
      <c r="K130" s="138" t="s">
        <v>159</v>
      </c>
      <c r="L130" s="32"/>
      <c r="M130" s="143" t="s">
        <v>1</v>
      </c>
      <c r="N130" s="144" t="s">
        <v>42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148</v>
      </c>
      <c r="AT130" s="147" t="s">
        <v>155</v>
      </c>
      <c r="AU130" s="147" t="s">
        <v>87</v>
      </c>
      <c r="AY130" s="17" t="s">
        <v>149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85</v>
      </c>
      <c r="BK130" s="148">
        <f>ROUND(I130*H130,2)</f>
        <v>0</v>
      </c>
      <c r="BL130" s="17" t="s">
        <v>148</v>
      </c>
      <c r="BM130" s="147" t="s">
        <v>1621</v>
      </c>
    </row>
    <row r="131" spans="2:65" s="1" customFormat="1" ht="19.2">
      <c r="B131" s="32"/>
      <c r="D131" s="149" t="s">
        <v>162</v>
      </c>
      <c r="F131" s="150" t="s">
        <v>1247</v>
      </c>
      <c r="I131" s="151"/>
      <c r="L131" s="32"/>
      <c r="M131" s="152"/>
      <c r="T131" s="56"/>
      <c r="AT131" s="17" t="s">
        <v>162</v>
      </c>
      <c r="AU131" s="17" t="s">
        <v>87</v>
      </c>
    </row>
    <row r="132" spans="2:65" s="13" customFormat="1" ht="10.199999999999999">
      <c r="B132" s="159"/>
      <c r="D132" s="149" t="s">
        <v>163</v>
      </c>
      <c r="E132" s="160" t="s">
        <v>1</v>
      </c>
      <c r="F132" s="161" t="s">
        <v>1622</v>
      </c>
      <c r="H132" s="162">
        <v>480.23</v>
      </c>
      <c r="I132" s="163"/>
      <c r="L132" s="159"/>
      <c r="M132" s="164"/>
      <c r="T132" s="165"/>
      <c r="AT132" s="160" t="s">
        <v>163</v>
      </c>
      <c r="AU132" s="160" t="s">
        <v>87</v>
      </c>
      <c r="AV132" s="13" t="s">
        <v>87</v>
      </c>
      <c r="AW132" s="13" t="s">
        <v>33</v>
      </c>
      <c r="AX132" s="13" t="s">
        <v>85</v>
      </c>
      <c r="AY132" s="160" t="s">
        <v>149</v>
      </c>
    </row>
    <row r="133" spans="2:65" s="12" customFormat="1" ht="10.199999999999999">
      <c r="B133" s="153"/>
      <c r="D133" s="149" t="s">
        <v>163</v>
      </c>
      <c r="E133" s="154" t="s">
        <v>1</v>
      </c>
      <c r="F133" s="155" t="s">
        <v>1250</v>
      </c>
      <c r="H133" s="154" t="s">
        <v>1</v>
      </c>
      <c r="I133" s="156"/>
      <c r="L133" s="153"/>
      <c r="M133" s="157"/>
      <c r="T133" s="158"/>
      <c r="AT133" s="154" t="s">
        <v>163</v>
      </c>
      <c r="AU133" s="154" t="s">
        <v>87</v>
      </c>
      <c r="AV133" s="12" t="s">
        <v>85</v>
      </c>
      <c r="AW133" s="12" t="s">
        <v>33</v>
      </c>
      <c r="AX133" s="12" t="s">
        <v>77</v>
      </c>
      <c r="AY133" s="154" t="s">
        <v>149</v>
      </c>
    </row>
    <row r="134" spans="2:65" s="12" customFormat="1" ht="10.199999999999999">
      <c r="B134" s="153"/>
      <c r="D134" s="149" t="s">
        <v>163</v>
      </c>
      <c r="E134" s="154" t="s">
        <v>1</v>
      </c>
      <c r="F134" s="155" t="s">
        <v>1251</v>
      </c>
      <c r="H134" s="154" t="s">
        <v>1</v>
      </c>
      <c r="I134" s="156"/>
      <c r="L134" s="153"/>
      <c r="M134" s="157"/>
      <c r="T134" s="158"/>
      <c r="AT134" s="154" t="s">
        <v>163</v>
      </c>
      <c r="AU134" s="154" t="s">
        <v>87</v>
      </c>
      <c r="AV134" s="12" t="s">
        <v>85</v>
      </c>
      <c r="AW134" s="12" t="s">
        <v>33</v>
      </c>
      <c r="AX134" s="12" t="s">
        <v>77</v>
      </c>
      <c r="AY134" s="154" t="s">
        <v>149</v>
      </c>
    </row>
    <row r="135" spans="2:65" s="1" customFormat="1" ht="16.5" customHeight="1">
      <c r="B135" s="32"/>
      <c r="C135" s="136" t="s">
        <v>171</v>
      </c>
      <c r="D135" s="136" t="s">
        <v>155</v>
      </c>
      <c r="E135" s="137" t="s">
        <v>1252</v>
      </c>
      <c r="F135" s="138" t="s">
        <v>1253</v>
      </c>
      <c r="G135" s="139" t="s">
        <v>327</v>
      </c>
      <c r="H135" s="140">
        <v>96.046000000000006</v>
      </c>
      <c r="I135" s="141"/>
      <c r="J135" s="142">
        <f>ROUND(I135*H135,2)</f>
        <v>0</v>
      </c>
      <c r="K135" s="138" t="s">
        <v>159</v>
      </c>
      <c r="L135" s="32"/>
      <c r="M135" s="143" t="s">
        <v>1</v>
      </c>
      <c r="N135" s="144" t="s">
        <v>42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148</v>
      </c>
      <c r="AT135" s="147" t="s">
        <v>155</v>
      </c>
      <c r="AU135" s="147" t="s">
        <v>87</v>
      </c>
      <c r="AY135" s="17" t="s">
        <v>149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85</v>
      </c>
      <c r="BK135" s="148">
        <f>ROUND(I135*H135,2)</f>
        <v>0</v>
      </c>
      <c r="BL135" s="17" t="s">
        <v>148</v>
      </c>
      <c r="BM135" s="147" t="s">
        <v>1623</v>
      </c>
    </row>
    <row r="136" spans="2:65" s="1" customFormat="1" ht="19.2">
      <c r="B136" s="32"/>
      <c r="D136" s="149" t="s">
        <v>162</v>
      </c>
      <c r="F136" s="150" t="s">
        <v>1255</v>
      </c>
      <c r="I136" s="151"/>
      <c r="L136" s="32"/>
      <c r="M136" s="152"/>
      <c r="T136" s="56"/>
      <c r="AT136" s="17" t="s">
        <v>162</v>
      </c>
      <c r="AU136" s="17" t="s">
        <v>87</v>
      </c>
    </row>
    <row r="137" spans="2:65" s="12" customFormat="1" ht="10.199999999999999">
      <c r="B137" s="153"/>
      <c r="D137" s="149" t="s">
        <v>163</v>
      </c>
      <c r="E137" s="154" t="s">
        <v>1</v>
      </c>
      <c r="F137" s="155" t="s">
        <v>1624</v>
      </c>
      <c r="H137" s="154" t="s">
        <v>1</v>
      </c>
      <c r="I137" s="156"/>
      <c r="L137" s="153"/>
      <c r="M137" s="157"/>
      <c r="T137" s="158"/>
      <c r="AT137" s="154" t="s">
        <v>163</v>
      </c>
      <c r="AU137" s="154" t="s">
        <v>87</v>
      </c>
      <c r="AV137" s="12" t="s">
        <v>85</v>
      </c>
      <c r="AW137" s="12" t="s">
        <v>33</v>
      </c>
      <c r="AX137" s="12" t="s">
        <v>77</v>
      </c>
      <c r="AY137" s="154" t="s">
        <v>149</v>
      </c>
    </row>
    <row r="138" spans="2:65" s="13" customFormat="1" ht="10.199999999999999">
      <c r="B138" s="159"/>
      <c r="D138" s="149" t="s">
        <v>163</v>
      </c>
      <c r="E138" s="160" t="s">
        <v>1</v>
      </c>
      <c r="F138" s="161" t="s">
        <v>1625</v>
      </c>
      <c r="H138" s="162">
        <v>96.046000000000006</v>
      </c>
      <c r="I138" s="163"/>
      <c r="L138" s="159"/>
      <c r="M138" s="164"/>
      <c r="T138" s="165"/>
      <c r="AT138" s="160" t="s">
        <v>163</v>
      </c>
      <c r="AU138" s="160" t="s">
        <v>87</v>
      </c>
      <c r="AV138" s="13" t="s">
        <v>87</v>
      </c>
      <c r="AW138" s="13" t="s">
        <v>33</v>
      </c>
      <c r="AX138" s="13" t="s">
        <v>85</v>
      </c>
      <c r="AY138" s="160" t="s">
        <v>149</v>
      </c>
    </row>
    <row r="139" spans="2:65" s="1" customFormat="1" ht="16.5" customHeight="1">
      <c r="B139" s="32"/>
      <c r="C139" s="136" t="s">
        <v>148</v>
      </c>
      <c r="D139" s="136" t="s">
        <v>155</v>
      </c>
      <c r="E139" s="137" t="s">
        <v>1260</v>
      </c>
      <c r="F139" s="138" t="s">
        <v>1261</v>
      </c>
      <c r="G139" s="139" t="s">
        <v>261</v>
      </c>
      <c r="H139" s="140">
        <v>726.79</v>
      </c>
      <c r="I139" s="141"/>
      <c r="J139" s="142">
        <f>ROUND(I139*H139,2)</f>
        <v>0</v>
      </c>
      <c r="K139" s="138" t="s">
        <v>159</v>
      </c>
      <c r="L139" s="32"/>
      <c r="M139" s="143" t="s">
        <v>1</v>
      </c>
      <c r="N139" s="144" t="s">
        <v>42</v>
      </c>
      <c r="P139" s="145">
        <f>O139*H139</f>
        <v>0</v>
      </c>
      <c r="Q139" s="145">
        <v>8.4999999999999995E-4</v>
      </c>
      <c r="R139" s="145">
        <f>Q139*H139</f>
        <v>0.61777149999999992</v>
      </c>
      <c r="S139" s="145">
        <v>0</v>
      </c>
      <c r="T139" s="146">
        <f>S139*H139</f>
        <v>0</v>
      </c>
      <c r="AR139" s="147" t="s">
        <v>148</v>
      </c>
      <c r="AT139" s="147" t="s">
        <v>155</v>
      </c>
      <c r="AU139" s="147" t="s">
        <v>87</v>
      </c>
      <c r="AY139" s="17" t="s">
        <v>149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85</v>
      </c>
      <c r="BK139" s="148">
        <f>ROUND(I139*H139,2)</f>
        <v>0</v>
      </c>
      <c r="BL139" s="17" t="s">
        <v>148</v>
      </c>
      <c r="BM139" s="147" t="s">
        <v>1626</v>
      </c>
    </row>
    <row r="140" spans="2:65" s="1" customFormat="1" ht="10.199999999999999">
      <c r="B140" s="32"/>
      <c r="D140" s="149" t="s">
        <v>162</v>
      </c>
      <c r="F140" s="150" t="s">
        <v>1263</v>
      </c>
      <c r="I140" s="151"/>
      <c r="L140" s="32"/>
      <c r="M140" s="152"/>
      <c r="T140" s="56"/>
      <c r="AT140" s="17" t="s">
        <v>162</v>
      </c>
      <c r="AU140" s="17" t="s">
        <v>87</v>
      </c>
    </row>
    <row r="141" spans="2:65" s="13" customFormat="1" ht="10.199999999999999">
      <c r="B141" s="159"/>
      <c r="D141" s="149" t="s">
        <v>163</v>
      </c>
      <c r="E141" s="160" t="s">
        <v>1</v>
      </c>
      <c r="F141" s="161" t="s">
        <v>1627</v>
      </c>
      <c r="H141" s="162">
        <v>726.79</v>
      </c>
      <c r="I141" s="163"/>
      <c r="L141" s="159"/>
      <c r="M141" s="164"/>
      <c r="T141" s="165"/>
      <c r="AT141" s="160" t="s">
        <v>163</v>
      </c>
      <c r="AU141" s="160" t="s">
        <v>87</v>
      </c>
      <c r="AV141" s="13" t="s">
        <v>87</v>
      </c>
      <c r="AW141" s="13" t="s">
        <v>33</v>
      </c>
      <c r="AX141" s="13" t="s">
        <v>85</v>
      </c>
      <c r="AY141" s="160" t="s">
        <v>149</v>
      </c>
    </row>
    <row r="142" spans="2:65" s="1" customFormat="1" ht="16.5" customHeight="1">
      <c r="B142" s="32"/>
      <c r="C142" s="136" t="s">
        <v>152</v>
      </c>
      <c r="D142" s="136" t="s">
        <v>155</v>
      </c>
      <c r="E142" s="137" t="s">
        <v>1267</v>
      </c>
      <c r="F142" s="138" t="s">
        <v>1268</v>
      </c>
      <c r="G142" s="139" t="s">
        <v>261</v>
      </c>
      <c r="H142" s="140">
        <v>726.79</v>
      </c>
      <c r="I142" s="141"/>
      <c r="J142" s="142">
        <f>ROUND(I142*H142,2)</f>
        <v>0</v>
      </c>
      <c r="K142" s="138" t="s">
        <v>159</v>
      </c>
      <c r="L142" s="32"/>
      <c r="M142" s="143" t="s">
        <v>1</v>
      </c>
      <c r="N142" s="144" t="s">
        <v>42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148</v>
      </c>
      <c r="AT142" s="147" t="s">
        <v>155</v>
      </c>
      <c r="AU142" s="147" t="s">
        <v>87</v>
      </c>
      <c r="AY142" s="17" t="s">
        <v>149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85</v>
      </c>
      <c r="BK142" s="148">
        <f>ROUND(I142*H142,2)</f>
        <v>0</v>
      </c>
      <c r="BL142" s="17" t="s">
        <v>148</v>
      </c>
      <c r="BM142" s="147" t="s">
        <v>1628</v>
      </c>
    </row>
    <row r="143" spans="2:65" s="1" customFormat="1" ht="19.2">
      <c r="B143" s="32"/>
      <c r="D143" s="149" t="s">
        <v>162</v>
      </c>
      <c r="F143" s="150" t="s">
        <v>1270</v>
      </c>
      <c r="I143" s="151"/>
      <c r="L143" s="32"/>
      <c r="M143" s="152"/>
      <c r="T143" s="56"/>
      <c r="AT143" s="17" t="s">
        <v>162</v>
      </c>
      <c r="AU143" s="17" t="s">
        <v>87</v>
      </c>
    </row>
    <row r="144" spans="2:65" s="13" customFormat="1" ht="10.199999999999999">
      <c r="B144" s="159"/>
      <c r="D144" s="149" t="s">
        <v>163</v>
      </c>
      <c r="E144" s="160" t="s">
        <v>1</v>
      </c>
      <c r="F144" s="161" t="s">
        <v>1629</v>
      </c>
      <c r="H144" s="162">
        <v>726.79</v>
      </c>
      <c r="I144" s="163"/>
      <c r="L144" s="159"/>
      <c r="M144" s="164"/>
      <c r="T144" s="165"/>
      <c r="AT144" s="160" t="s">
        <v>163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149</v>
      </c>
    </row>
    <row r="145" spans="2:65" s="1" customFormat="1" ht="21.75" customHeight="1">
      <c r="B145" s="32"/>
      <c r="C145" s="136" t="s">
        <v>189</v>
      </c>
      <c r="D145" s="136" t="s">
        <v>155</v>
      </c>
      <c r="E145" s="137" t="s">
        <v>376</v>
      </c>
      <c r="F145" s="138" t="s">
        <v>377</v>
      </c>
      <c r="G145" s="139" t="s">
        <v>327</v>
      </c>
      <c r="H145" s="140">
        <v>181.87899999999999</v>
      </c>
      <c r="I145" s="141"/>
      <c r="J145" s="142">
        <f>ROUND(I145*H145,2)</f>
        <v>0</v>
      </c>
      <c r="K145" s="138" t="s">
        <v>159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148</v>
      </c>
      <c r="AT145" s="147" t="s">
        <v>155</v>
      </c>
      <c r="AU145" s="147" t="s">
        <v>87</v>
      </c>
      <c r="AY145" s="17" t="s">
        <v>149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148</v>
      </c>
      <c r="BM145" s="147" t="s">
        <v>1630</v>
      </c>
    </row>
    <row r="146" spans="2:65" s="1" customFormat="1" ht="19.2">
      <c r="B146" s="32"/>
      <c r="D146" s="149" t="s">
        <v>162</v>
      </c>
      <c r="F146" s="150" t="s">
        <v>379</v>
      </c>
      <c r="I146" s="151"/>
      <c r="L146" s="32"/>
      <c r="M146" s="152"/>
      <c r="T146" s="56"/>
      <c r="AT146" s="17" t="s">
        <v>162</v>
      </c>
      <c r="AU146" s="17" t="s">
        <v>87</v>
      </c>
    </row>
    <row r="147" spans="2:65" s="12" customFormat="1" ht="10.199999999999999">
      <c r="B147" s="153"/>
      <c r="D147" s="149" t="s">
        <v>163</v>
      </c>
      <c r="E147" s="154" t="s">
        <v>1</v>
      </c>
      <c r="F147" s="155" t="s">
        <v>381</v>
      </c>
      <c r="H147" s="154" t="s">
        <v>1</v>
      </c>
      <c r="I147" s="156"/>
      <c r="L147" s="153"/>
      <c r="M147" s="157"/>
      <c r="T147" s="158"/>
      <c r="AT147" s="154" t="s">
        <v>163</v>
      </c>
      <c r="AU147" s="154" t="s">
        <v>87</v>
      </c>
      <c r="AV147" s="12" t="s">
        <v>85</v>
      </c>
      <c r="AW147" s="12" t="s">
        <v>33</v>
      </c>
      <c r="AX147" s="12" t="s">
        <v>77</v>
      </c>
      <c r="AY147" s="154" t="s">
        <v>149</v>
      </c>
    </row>
    <row r="148" spans="2:65" s="13" customFormat="1" ht="10.199999999999999">
      <c r="B148" s="159"/>
      <c r="D148" s="149" t="s">
        <v>163</v>
      </c>
      <c r="E148" s="160" t="s">
        <v>1</v>
      </c>
      <c r="F148" s="161" t="s">
        <v>1631</v>
      </c>
      <c r="H148" s="162">
        <v>480.23</v>
      </c>
      <c r="I148" s="163"/>
      <c r="L148" s="159"/>
      <c r="M148" s="164"/>
      <c r="T148" s="165"/>
      <c r="AT148" s="160" t="s">
        <v>163</v>
      </c>
      <c r="AU148" s="160" t="s">
        <v>87</v>
      </c>
      <c r="AV148" s="13" t="s">
        <v>87</v>
      </c>
      <c r="AW148" s="13" t="s">
        <v>33</v>
      </c>
      <c r="AX148" s="13" t="s">
        <v>77</v>
      </c>
      <c r="AY148" s="160" t="s">
        <v>149</v>
      </c>
    </row>
    <row r="149" spans="2:65" s="13" customFormat="1" ht="10.199999999999999">
      <c r="B149" s="159"/>
      <c r="D149" s="149" t="s">
        <v>163</v>
      </c>
      <c r="E149" s="160" t="s">
        <v>1</v>
      </c>
      <c r="F149" s="161" t="s">
        <v>1632</v>
      </c>
      <c r="H149" s="162">
        <v>-298.351</v>
      </c>
      <c r="I149" s="163"/>
      <c r="L149" s="159"/>
      <c r="M149" s="164"/>
      <c r="T149" s="165"/>
      <c r="AT149" s="160" t="s">
        <v>163</v>
      </c>
      <c r="AU149" s="160" t="s">
        <v>87</v>
      </c>
      <c r="AV149" s="13" t="s">
        <v>87</v>
      </c>
      <c r="AW149" s="13" t="s">
        <v>33</v>
      </c>
      <c r="AX149" s="13" t="s">
        <v>77</v>
      </c>
      <c r="AY149" s="160" t="s">
        <v>149</v>
      </c>
    </row>
    <row r="150" spans="2:65" s="14" customFormat="1" ht="10.199999999999999">
      <c r="B150" s="169"/>
      <c r="D150" s="149" t="s">
        <v>163</v>
      </c>
      <c r="E150" s="170" t="s">
        <v>1</v>
      </c>
      <c r="F150" s="171" t="s">
        <v>271</v>
      </c>
      <c r="H150" s="172">
        <v>181.87899999999999</v>
      </c>
      <c r="I150" s="173"/>
      <c r="L150" s="169"/>
      <c r="M150" s="174"/>
      <c r="T150" s="175"/>
      <c r="AT150" s="170" t="s">
        <v>163</v>
      </c>
      <c r="AU150" s="170" t="s">
        <v>87</v>
      </c>
      <c r="AV150" s="14" t="s">
        <v>148</v>
      </c>
      <c r="AW150" s="14" t="s">
        <v>33</v>
      </c>
      <c r="AX150" s="14" t="s">
        <v>85</v>
      </c>
      <c r="AY150" s="170" t="s">
        <v>149</v>
      </c>
    </row>
    <row r="151" spans="2:65" s="1" customFormat="1" ht="24.15" customHeight="1">
      <c r="B151" s="32"/>
      <c r="C151" s="136" t="s">
        <v>195</v>
      </c>
      <c r="D151" s="136" t="s">
        <v>155</v>
      </c>
      <c r="E151" s="137" t="s">
        <v>387</v>
      </c>
      <c r="F151" s="138" t="s">
        <v>388</v>
      </c>
      <c r="G151" s="139" t="s">
        <v>327</v>
      </c>
      <c r="H151" s="140">
        <v>2000.6690000000001</v>
      </c>
      <c r="I151" s="141"/>
      <c r="J151" s="142">
        <f>ROUND(I151*H151,2)</f>
        <v>0</v>
      </c>
      <c r="K151" s="138" t="s">
        <v>159</v>
      </c>
      <c r="L151" s="32"/>
      <c r="M151" s="143" t="s">
        <v>1</v>
      </c>
      <c r="N151" s="144" t="s">
        <v>42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148</v>
      </c>
      <c r="AT151" s="147" t="s">
        <v>155</v>
      </c>
      <c r="AU151" s="147" t="s">
        <v>87</v>
      </c>
      <c r="AY151" s="17" t="s">
        <v>149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85</v>
      </c>
      <c r="BK151" s="148">
        <f>ROUND(I151*H151,2)</f>
        <v>0</v>
      </c>
      <c r="BL151" s="17" t="s">
        <v>148</v>
      </c>
      <c r="BM151" s="147" t="s">
        <v>1633</v>
      </c>
    </row>
    <row r="152" spans="2:65" s="1" customFormat="1" ht="28.8">
      <c r="B152" s="32"/>
      <c r="D152" s="149" t="s">
        <v>162</v>
      </c>
      <c r="F152" s="150" t="s">
        <v>390</v>
      </c>
      <c r="I152" s="151"/>
      <c r="L152" s="32"/>
      <c r="M152" s="152"/>
      <c r="T152" s="56"/>
      <c r="AT152" s="17" t="s">
        <v>162</v>
      </c>
      <c r="AU152" s="17" t="s">
        <v>87</v>
      </c>
    </row>
    <row r="153" spans="2:65" s="12" customFormat="1" ht="10.199999999999999">
      <c r="B153" s="153"/>
      <c r="D153" s="149" t="s">
        <v>163</v>
      </c>
      <c r="E153" s="154" t="s">
        <v>1</v>
      </c>
      <c r="F153" s="155" t="s">
        <v>381</v>
      </c>
      <c r="H153" s="154" t="s">
        <v>1</v>
      </c>
      <c r="I153" s="156"/>
      <c r="L153" s="153"/>
      <c r="M153" s="157"/>
      <c r="T153" s="158"/>
      <c r="AT153" s="154" t="s">
        <v>163</v>
      </c>
      <c r="AU153" s="154" t="s">
        <v>87</v>
      </c>
      <c r="AV153" s="12" t="s">
        <v>85</v>
      </c>
      <c r="AW153" s="12" t="s">
        <v>33</v>
      </c>
      <c r="AX153" s="12" t="s">
        <v>77</v>
      </c>
      <c r="AY153" s="154" t="s">
        <v>149</v>
      </c>
    </row>
    <row r="154" spans="2:65" s="13" customFormat="1" ht="10.199999999999999">
      <c r="B154" s="159"/>
      <c r="D154" s="149" t="s">
        <v>163</v>
      </c>
      <c r="E154" s="160" t="s">
        <v>1</v>
      </c>
      <c r="F154" s="161" t="s">
        <v>1634</v>
      </c>
      <c r="H154" s="162">
        <v>2000.6690000000001</v>
      </c>
      <c r="I154" s="163"/>
      <c r="L154" s="159"/>
      <c r="M154" s="164"/>
      <c r="T154" s="165"/>
      <c r="AT154" s="160" t="s">
        <v>163</v>
      </c>
      <c r="AU154" s="160" t="s">
        <v>87</v>
      </c>
      <c r="AV154" s="13" t="s">
        <v>87</v>
      </c>
      <c r="AW154" s="13" t="s">
        <v>33</v>
      </c>
      <c r="AX154" s="13" t="s">
        <v>85</v>
      </c>
      <c r="AY154" s="160" t="s">
        <v>149</v>
      </c>
    </row>
    <row r="155" spans="2:65" s="1" customFormat="1" ht="16.5" customHeight="1">
      <c r="B155" s="32"/>
      <c r="C155" s="136" t="s">
        <v>200</v>
      </c>
      <c r="D155" s="136" t="s">
        <v>155</v>
      </c>
      <c r="E155" s="137" t="s">
        <v>393</v>
      </c>
      <c r="F155" s="138" t="s">
        <v>394</v>
      </c>
      <c r="G155" s="139" t="s">
        <v>395</v>
      </c>
      <c r="H155" s="140">
        <v>327.38200000000001</v>
      </c>
      <c r="I155" s="141"/>
      <c r="J155" s="142">
        <f>ROUND(I155*H155,2)</f>
        <v>0</v>
      </c>
      <c r="K155" s="138" t="s">
        <v>159</v>
      </c>
      <c r="L155" s="32"/>
      <c r="M155" s="143" t="s">
        <v>1</v>
      </c>
      <c r="N155" s="144" t="s">
        <v>42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148</v>
      </c>
      <c r="AT155" s="147" t="s">
        <v>155</v>
      </c>
      <c r="AU155" s="147" t="s">
        <v>87</v>
      </c>
      <c r="AY155" s="17" t="s">
        <v>149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85</v>
      </c>
      <c r="BK155" s="148">
        <f>ROUND(I155*H155,2)</f>
        <v>0</v>
      </c>
      <c r="BL155" s="17" t="s">
        <v>148</v>
      </c>
      <c r="BM155" s="147" t="s">
        <v>1635</v>
      </c>
    </row>
    <row r="156" spans="2:65" s="1" customFormat="1" ht="19.2">
      <c r="B156" s="32"/>
      <c r="D156" s="149" t="s">
        <v>162</v>
      </c>
      <c r="F156" s="150" t="s">
        <v>397</v>
      </c>
      <c r="I156" s="151"/>
      <c r="L156" s="32"/>
      <c r="M156" s="152"/>
      <c r="T156" s="56"/>
      <c r="AT156" s="17" t="s">
        <v>162</v>
      </c>
      <c r="AU156" s="17" t="s">
        <v>87</v>
      </c>
    </row>
    <row r="157" spans="2:65" s="13" customFormat="1" ht="10.199999999999999">
      <c r="B157" s="159"/>
      <c r="D157" s="149" t="s">
        <v>163</v>
      </c>
      <c r="E157" s="160" t="s">
        <v>1</v>
      </c>
      <c r="F157" s="161" t="s">
        <v>1636</v>
      </c>
      <c r="H157" s="162">
        <v>327.38200000000001</v>
      </c>
      <c r="I157" s="163"/>
      <c r="L157" s="159"/>
      <c r="M157" s="164"/>
      <c r="T157" s="165"/>
      <c r="AT157" s="160" t="s">
        <v>163</v>
      </c>
      <c r="AU157" s="160" t="s">
        <v>87</v>
      </c>
      <c r="AV157" s="13" t="s">
        <v>87</v>
      </c>
      <c r="AW157" s="13" t="s">
        <v>33</v>
      </c>
      <c r="AX157" s="13" t="s">
        <v>85</v>
      </c>
      <c r="AY157" s="160" t="s">
        <v>149</v>
      </c>
    </row>
    <row r="158" spans="2:65" s="1" customFormat="1" ht="16.5" customHeight="1">
      <c r="B158" s="32"/>
      <c r="C158" s="136" t="s">
        <v>209</v>
      </c>
      <c r="D158" s="136" t="s">
        <v>155</v>
      </c>
      <c r="E158" s="137" t="s">
        <v>422</v>
      </c>
      <c r="F158" s="138" t="s">
        <v>423</v>
      </c>
      <c r="G158" s="139" t="s">
        <v>327</v>
      </c>
      <c r="H158" s="140">
        <v>298.351</v>
      </c>
      <c r="I158" s="141"/>
      <c r="J158" s="142">
        <f>ROUND(I158*H158,2)</f>
        <v>0</v>
      </c>
      <c r="K158" s="138" t="s">
        <v>159</v>
      </c>
      <c r="L158" s="32"/>
      <c r="M158" s="143" t="s">
        <v>1</v>
      </c>
      <c r="N158" s="144" t="s">
        <v>42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148</v>
      </c>
      <c r="AT158" s="147" t="s">
        <v>155</v>
      </c>
      <c r="AU158" s="147" t="s">
        <v>87</v>
      </c>
      <c r="AY158" s="17" t="s">
        <v>149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85</v>
      </c>
      <c r="BK158" s="148">
        <f>ROUND(I158*H158,2)</f>
        <v>0</v>
      </c>
      <c r="BL158" s="17" t="s">
        <v>148</v>
      </c>
      <c r="BM158" s="147" t="s">
        <v>1637</v>
      </c>
    </row>
    <row r="159" spans="2:65" s="1" customFormat="1" ht="19.2">
      <c r="B159" s="32"/>
      <c r="D159" s="149" t="s">
        <v>162</v>
      </c>
      <c r="F159" s="150" t="s">
        <v>425</v>
      </c>
      <c r="I159" s="151"/>
      <c r="L159" s="32"/>
      <c r="M159" s="152"/>
      <c r="T159" s="56"/>
      <c r="AT159" s="17" t="s">
        <v>162</v>
      </c>
      <c r="AU159" s="17" t="s">
        <v>87</v>
      </c>
    </row>
    <row r="160" spans="2:65" s="13" customFormat="1" ht="10.199999999999999">
      <c r="B160" s="159"/>
      <c r="D160" s="149" t="s">
        <v>163</v>
      </c>
      <c r="E160" s="160" t="s">
        <v>1</v>
      </c>
      <c r="F160" s="161" t="s">
        <v>1638</v>
      </c>
      <c r="H160" s="162">
        <v>480.23</v>
      </c>
      <c r="I160" s="163"/>
      <c r="L160" s="159"/>
      <c r="M160" s="164"/>
      <c r="T160" s="165"/>
      <c r="AT160" s="160" t="s">
        <v>163</v>
      </c>
      <c r="AU160" s="160" t="s">
        <v>87</v>
      </c>
      <c r="AV160" s="13" t="s">
        <v>87</v>
      </c>
      <c r="AW160" s="13" t="s">
        <v>33</v>
      </c>
      <c r="AX160" s="13" t="s">
        <v>77</v>
      </c>
      <c r="AY160" s="160" t="s">
        <v>149</v>
      </c>
    </row>
    <row r="161" spans="2:65" s="13" customFormat="1" ht="10.199999999999999">
      <c r="B161" s="159"/>
      <c r="D161" s="149" t="s">
        <v>163</v>
      </c>
      <c r="E161" s="160" t="s">
        <v>1</v>
      </c>
      <c r="F161" s="161" t="s">
        <v>1639</v>
      </c>
      <c r="H161" s="162">
        <v>-121.854</v>
      </c>
      <c r="I161" s="163"/>
      <c r="L161" s="159"/>
      <c r="M161" s="164"/>
      <c r="T161" s="165"/>
      <c r="AT161" s="160" t="s">
        <v>163</v>
      </c>
      <c r="AU161" s="160" t="s">
        <v>87</v>
      </c>
      <c r="AV161" s="13" t="s">
        <v>87</v>
      </c>
      <c r="AW161" s="13" t="s">
        <v>33</v>
      </c>
      <c r="AX161" s="13" t="s">
        <v>77</v>
      </c>
      <c r="AY161" s="160" t="s">
        <v>149</v>
      </c>
    </row>
    <row r="162" spans="2:65" s="12" customFormat="1" ht="10.199999999999999">
      <c r="B162" s="153"/>
      <c r="D162" s="149" t="s">
        <v>163</v>
      </c>
      <c r="E162" s="154" t="s">
        <v>1</v>
      </c>
      <c r="F162" s="155" t="s">
        <v>1640</v>
      </c>
      <c r="H162" s="154" t="s">
        <v>1</v>
      </c>
      <c r="I162" s="156"/>
      <c r="L162" s="153"/>
      <c r="M162" s="157"/>
      <c r="T162" s="158"/>
      <c r="AT162" s="154" t="s">
        <v>163</v>
      </c>
      <c r="AU162" s="154" t="s">
        <v>87</v>
      </c>
      <c r="AV162" s="12" t="s">
        <v>85</v>
      </c>
      <c r="AW162" s="12" t="s">
        <v>33</v>
      </c>
      <c r="AX162" s="12" t="s">
        <v>77</v>
      </c>
      <c r="AY162" s="154" t="s">
        <v>149</v>
      </c>
    </row>
    <row r="163" spans="2:65" s="13" customFormat="1" ht="10.199999999999999">
      <c r="B163" s="159"/>
      <c r="D163" s="149" t="s">
        <v>163</v>
      </c>
      <c r="E163" s="160" t="s">
        <v>1</v>
      </c>
      <c r="F163" s="161" t="s">
        <v>1641</v>
      </c>
      <c r="H163" s="162">
        <v>-16.247</v>
      </c>
      <c r="I163" s="163"/>
      <c r="L163" s="159"/>
      <c r="M163" s="164"/>
      <c r="T163" s="165"/>
      <c r="AT163" s="160" t="s">
        <v>163</v>
      </c>
      <c r="AU163" s="160" t="s">
        <v>87</v>
      </c>
      <c r="AV163" s="13" t="s">
        <v>87</v>
      </c>
      <c r="AW163" s="13" t="s">
        <v>33</v>
      </c>
      <c r="AX163" s="13" t="s">
        <v>77</v>
      </c>
      <c r="AY163" s="160" t="s">
        <v>149</v>
      </c>
    </row>
    <row r="164" spans="2:65" s="13" customFormat="1" ht="10.199999999999999">
      <c r="B164" s="159"/>
      <c r="D164" s="149" t="s">
        <v>163</v>
      </c>
      <c r="E164" s="160" t="s">
        <v>1</v>
      </c>
      <c r="F164" s="161" t="s">
        <v>1642</v>
      </c>
      <c r="H164" s="162">
        <v>-25.382999999999999</v>
      </c>
      <c r="I164" s="163"/>
      <c r="L164" s="159"/>
      <c r="M164" s="164"/>
      <c r="T164" s="165"/>
      <c r="AT164" s="160" t="s">
        <v>163</v>
      </c>
      <c r="AU164" s="160" t="s">
        <v>87</v>
      </c>
      <c r="AV164" s="13" t="s">
        <v>87</v>
      </c>
      <c r="AW164" s="13" t="s">
        <v>33</v>
      </c>
      <c r="AX164" s="13" t="s">
        <v>77</v>
      </c>
      <c r="AY164" s="160" t="s">
        <v>149</v>
      </c>
    </row>
    <row r="165" spans="2:65" s="12" customFormat="1" ht="10.199999999999999">
      <c r="B165" s="153"/>
      <c r="D165" s="149" t="s">
        <v>163</v>
      </c>
      <c r="E165" s="154" t="s">
        <v>1</v>
      </c>
      <c r="F165" s="155" t="s">
        <v>1643</v>
      </c>
      <c r="H165" s="154" t="s">
        <v>1</v>
      </c>
      <c r="I165" s="156"/>
      <c r="L165" s="153"/>
      <c r="M165" s="157"/>
      <c r="T165" s="158"/>
      <c r="AT165" s="154" t="s">
        <v>163</v>
      </c>
      <c r="AU165" s="154" t="s">
        <v>87</v>
      </c>
      <c r="AV165" s="12" t="s">
        <v>85</v>
      </c>
      <c r="AW165" s="12" t="s">
        <v>33</v>
      </c>
      <c r="AX165" s="12" t="s">
        <v>77</v>
      </c>
      <c r="AY165" s="154" t="s">
        <v>149</v>
      </c>
    </row>
    <row r="166" spans="2:65" s="13" customFormat="1" ht="10.199999999999999">
      <c r="B166" s="159"/>
      <c r="D166" s="149" t="s">
        <v>163</v>
      </c>
      <c r="E166" s="160" t="s">
        <v>1</v>
      </c>
      <c r="F166" s="161" t="s">
        <v>1644</v>
      </c>
      <c r="H166" s="162">
        <v>-18.395</v>
      </c>
      <c r="I166" s="163"/>
      <c r="L166" s="159"/>
      <c r="M166" s="164"/>
      <c r="T166" s="165"/>
      <c r="AT166" s="160" t="s">
        <v>163</v>
      </c>
      <c r="AU166" s="160" t="s">
        <v>87</v>
      </c>
      <c r="AV166" s="13" t="s">
        <v>87</v>
      </c>
      <c r="AW166" s="13" t="s">
        <v>33</v>
      </c>
      <c r="AX166" s="13" t="s">
        <v>77</v>
      </c>
      <c r="AY166" s="160" t="s">
        <v>149</v>
      </c>
    </row>
    <row r="167" spans="2:65" s="12" customFormat="1" ht="10.199999999999999">
      <c r="B167" s="153"/>
      <c r="D167" s="149" t="s">
        <v>163</v>
      </c>
      <c r="E167" s="154" t="s">
        <v>1</v>
      </c>
      <c r="F167" s="155" t="s">
        <v>1286</v>
      </c>
      <c r="H167" s="154" t="s">
        <v>1</v>
      </c>
      <c r="I167" s="156"/>
      <c r="L167" s="153"/>
      <c r="M167" s="157"/>
      <c r="T167" s="158"/>
      <c r="AT167" s="154" t="s">
        <v>163</v>
      </c>
      <c r="AU167" s="154" t="s">
        <v>87</v>
      </c>
      <c r="AV167" s="12" t="s">
        <v>85</v>
      </c>
      <c r="AW167" s="12" t="s">
        <v>33</v>
      </c>
      <c r="AX167" s="12" t="s">
        <v>77</v>
      </c>
      <c r="AY167" s="154" t="s">
        <v>149</v>
      </c>
    </row>
    <row r="168" spans="2:65" s="14" customFormat="1" ht="10.199999999999999">
      <c r="B168" s="169"/>
      <c r="D168" s="149" t="s">
        <v>163</v>
      </c>
      <c r="E168" s="170" t="s">
        <v>1</v>
      </c>
      <c r="F168" s="171" t="s">
        <v>271</v>
      </c>
      <c r="H168" s="172">
        <v>298.351</v>
      </c>
      <c r="I168" s="173"/>
      <c r="L168" s="169"/>
      <c r="M168" s="174"/>
      <c r="T168" s="175"/>
      <c r="AT168" s="170" t="s">
        <v>163</v>
      </c>
      <c r="AU168" s="170" t="s">
        <v>87</v>
      </c>
      <c r="AV168" s="14" t="s">
        <v>148</v>
      </c>
      <c r="AW168" s="14" t="s">
        <v>33</v>
      </c>
      <c r="AX168" s="14" t="s">
        <v>85</v>
      </c>
      <c r="AY168" s="170" t="s">
        <v>149</v>
      </c>
    </row>
    <row r="169" spans="2:65" s="1" customFormat="1" ht="16.5" customHeight="1">
      <c r="B169" s="32"/>
      <c r="C169" s="136" t="s">
        <v>216</v>
      </c>
      <c r="D169" s="136" t="s">
        <v>155</v>
      </c>
      <c r="E169" s="137" t="s">
        <v>436</v>
      </c>
      <c r="F169" s="138" t="s">
        <v>437</v>
      </c>
      <c r="G169" s="139" t="s">
        <v>327</v>
      </c>
      <c r="H169" s="140">
        <v>102.723</v>
      </c>
      <c r="I169" s="141"/>
      <c r="J169" s="142">
        <f>ROUND(I169*H169,2)</f>
        <v>0</v>
      </c>
      <c r="K169" s="138" t="s">
        <v>159</v>
      </c>
      <c r="L169" s="32"/>
      <c r="M169" s="143" t="s">
        <v>1</v>
      </c>
      <c r="N169" s="144" t="s">
        <v>42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148</v>
      </c>
      <c r="AT169" s="147" t="s">
        <v>155</v>
      </c>
      <c r="AU169" s="147" t="s">
        <v>87</v>
      </c>
      <c r="AY169" s="17" t="s">
        <v>149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85</v>
      </c>
      <c r="BK169" s="148">
        <f>ROUND(I169*H169,2)</f>
        <v>0</v>
      </c>
      <c r="BL169" s="17" t="s">
        <v>148</v>
      </c>
      <c r="BM169" s="147" t="s">
        <v>1645</v>
      </c>
    </row>
    <row r="170" spans="2:65" s="1" customFormat="1" ht="19.2">
      <c r="B170" s="32"/>
      <c r="D170" s="149" t="s">
        <v>162</v>
      </c>
      <c r="F170" s="150" t="s">
        <v>439</v>
      </c>
      <c r="I170" s="151"/>
      <c r="L170" s="32"/>
      <c r="M170" s="152"/>
      <c r="T170" s="56"/>
      <c r="AT170" s="17" t="s">
        <v>162</v>
      </c>
      <c r="AU170" s="17" t="s">
        <v>87</v>
      </c>
    </row>
    <row r="171" spans="2:65" s="12" customFormat="1" ht="10.199999999999999">
      <c r="B171" s="153"/>
      <c r="D171" s="149" t="s">
        <v>163</v>
      </c>
      <c r="E171" s="154" t="s">
        <v>1</v>
      </c>
      <c r="F171" s="155" t="s">
        <v>1646</v>
      </c>
      <c r="H171" s="154" t="s">
        <v>1</v>
      </c>
      <c r="I171" s="156"/>
      <c r="L171" s="153"/>
      <c r="M171" s="157"/>
      <c r="T171" s="158"/>
      <c r="AT171" s="154" t="s">
        <v>163</v>
      </c>
      <c r="AU171" s="154" t="s">
        <v>87</v>
      </c>
      <c r="AV171" s="12" t="s">
        <v>85</v>
      </c>
      <c r="AW171" s="12" t="s">
        <v>33</v>
      </c>
      <c r="AX171" s="12" t="s">
        <v>77</v>
      </c>
      <c r="AY171" s="154" t="s">
        <v>149</v>
      </c>
    </row>
    <row r="172" spans="2:65" s="13" customFormat="1" ht="10.199999999999999">
      <c r="B172" s="159"/>
      <c r="D172" s="149" t="s">
        <v>163</v>
      </c>
      <c r="E172" s="160" t="s">
        <v>1</v>
      </c>
      <c r="F172" s="161" t="s">
        <v>1647</v>
      </c>
      <c r="H172" s="162">
        <v>121.854</v>
      </c>
      <c r="I172" s="163"/>
      <c r="L172" s="159"/>
      <c r="M172" s="164"/>
      <c r="T172" s="165"/>
      <c r="AT172" s="160" t="s">
        <v>163</v>
      </c>
      <c r="AU172" s="160" t="s">
        <v>87</v>
      </c>
      <c r="AV172" s="13" t="s">
        <v>87</v>
      </c>
      <c r="AW172" s="13" t="s">
        <v>33</v>
      </c>
      <c r="AX172" s="13" t="s">
        <v>77</v>
      </c>
      <c r="AY172" s="160" t="s">
        <v>149</v>
      </c>
    </row>
    <row r="173" spans="2:65" s="15" customFormat="1" ht="10.199999999999999">
      <c r="B173" s="186"/>
      <c r="D173" s="149" t="s">
        <v>163</v>
      </c>
      <c r="E173" s="187" t="s">
        <v>1</v>
      </c>
      <c r="F173" s="188" t="s">
        <v>443</v>
      </c>
      <c r="H173" s="189">
        <v>121.854</v>
      </c>
      <c r="I173" s="190"/>
      <c r="L173" s="186"/>
      <c r="M173" s="191"/>
      <c r="T173" s="192"/>
      <c r="AT173" s="187" t="s">
        <v>163</v>
      </c>
      <c r="AU173" s="187" t="s">
        <v>87</v>
      </c>
      <c r="AV173" s="15" t="s">
        <v>171</v>
      </c>
      <c r="AW173" s="15" t="s">
        <v>33</v>
      </c>
      <c r="AX173" s="15" t="s">
        <v>77</v>
      </c>
      <c r="AY173" s="187" t="s">
        <v>149</v>
      </c>
    </row>
    <row r="174" spans="2:65" s="12" customFormat="1" ht="10.199999999999999">
      <c r="B174" s="153"/>
      <c r="D174" s="149" t="s">
        <v>163</v>
      </c>
      <c r="E174" s="154" t="s">
        <v>1</v>
      </c>
      <c r="F174" s="155" t="s">
        <v>1648</v>
      </c>
      <c r="H174" s="154" t="s">
        <v>1</v>
      </c>
      <c r="I174" s="156"/>
      <c r="L174" s="153"/>
      <c r="M174" s="157"/>
      <c r="T174" s="158"/>
      <c r="AT174" s="154" t="s">
        <v>163</v>
      </c>
      <c r="AU174" s="154" t="s">
        <v>87</v>
      </c>
      <c r="AV174" s="12" t="s">
        <v>85</v>
      </c>
      <c r="AW174" s="12" t="s">
        <v>33</v>
      </c>
      <c r="AX174" s="12" t="s">
        <v>77</v>
      </c>
      <c r="AY174" s="154" t="s">
        <v>149</v>
      </c>
    </row>
    <row r="175" spans="2:65" s="13" customFormat="1" ht="10.199999999999999">
      <c r="B175" s="159"/>
      <c r="D175" s="149" t="s">
        <v>163</v>
      </c>
      <c r="E175" s="160" t="s">
        <v>1</v>
      </c>
      <c r="F175" s="161" t="s">
        <v>1649</v>
      </c>
      <c r="H175" s="162">
        <v>-19.131</v>
      </c>
      <c r="I175" s="163"/>
      <c r="L175" s="159"/>
      <c r="M175" s="164"/>
      <c r="T175" s="165"/>
      <c r="AT175" s="160" t="s">
        <v>163</v>
      </c>
      <c r="AU175" s="160" t="s">
        <v>87</v>
      </c>
      <c r="AV175" s="13" t="s">
        <v>87</v>
      </c>
      <c r="AW175" s="13" t="s">
        <v>33</v>
      </c>
      <c r="AX175" s="13" t="s">
        <v>77</v>
      </c>
      <c r="AY175" s="160" t="s">
        <v>149</v>
      </c>
    </row>
    <row r="176" spans="2:65" s="14" customFormat="1" ht="10.199999999999999">
      <c r="B176" s="169"/>
      <c r="D176" s="149" t="s">
        <v>163</v>
      </c>
      <c r="E176" s="170" t="s">
        <v>1</v>
      </c>
      <c r="F176" s="171" t="s">
        <v>271</v>
      </c>
      <c r="H176" s="172">
        <v>102.723</v>
      </c>
      <c r="I176" s="173"/>
      <c r="L176" s="169"/>
      <c r="M176" s="174"/>
      <c r="T176" s="175"/>
      <c r="AT176" s="170" t="s">
        <v>163</v>
      </c>
      <c r="AU176" s="170" t="s">
        <v>87</v>
      </c>
      <c r="AV176" s="14" t="s">
        <v>148</v>
      </c>
      <c r="AW176" s="14" t="s">
        <v>33</v>
      </c>
      <c r="AX176" s="14" t="s">
        <v>85</v>
      </c>
      <c r="AY176" s="170" t="s">
        <v>149</v>
      </c>
    </row>
    <row r="177" spans="2:65" s="1" customFormat="1" ht="16.5" customHeight="1">
      <c r="B177" s="32"/>
      <c r="C177" s="176" t="s">
        <v>222</v>
      </c>
      <c r="D177" s="176" t="s">
        <v>414</v>
      </c>
      <c r="E177" s="177" t="s">
        <v>448</v>
      </c>
      <c r="F177" s="178" t="s">
        <v>449</v>
      </c>
      <c r="G177" s="179" t="s">
        <v>395</v>
      </c>
      <c r="H177" s="180">
        <v>205.446</v>
      </c>
      <c r="I177" s="181"/>
      <c r="J177" s="182">
        <f>ROUND(I177*H177,2)</f>
        <v>0</v>
      </c>
      <c r="K177" s="178" t="s">
        <v>159</v>
      </c>
      <c r="L177" s="183"/>
      <c r="M177" s="184" t="s">
        <v>1</v>
      </c>
      <c r="N177" s="185" t="s">
        <v>42</v>
      </c>
      <c r="P177" s="145">
        <f>O177*H177</f>
        <v>0</v>
      </c>
      <c r="Q177" s="145">
        <v>1</v>
      </c>
      <c r="R177" s="145">
        <f>Q177*H177</f>
        <v>205.446</v>
      </c>
      <c r="S177" s="145">
        <v>0</v>
      </c>
      <c r="T177" s="146">
        <f>S177*H177</f>
        <v>0</v>
      </c>
      <c r="AR177" s="147" t="s">
        <v>200</v>
      </c>
      <c r="AT177" s="147" t="s">
        <v>414</v>
      </c>
      <c r="AU177" s="147" t="s">
        <v>87</v>
      </c>
      <c r="AY177" s="17" t="s">
        <v>149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85</v>
      </c>
      <c r="BK177" s="148">
        <f>ROUND(I177*H177,2)</f>
        <v>0</v>
      </c>
      <c r="BL177" s="17" t="s">
        <v>148</v>
      </c>
      <c r="BM177" s="147" t="s">
        <v>1650</v>
      </c>
    </row>
    <row r="178" spans="2:65" s="1" customFormat="1" ht="10.199999999999999">
      <c r="B178" s="32"/>
      <c r="D178" s="149" t="s">
        <v>162</v>
      </c>
      <c r="F178" s="150" t="s">
        <v>449</v>
      </c>
      <c r="I178" s="151"/>
      <c r="L178" s="32"/>
      <c r="M178" s="152"/>
      <c r="T178" s="56"/>
      <c r="AT178" s="17" t="s">
        <v>162</v>
      </c>
      <c r="AU178" s="17" t="s">
        <v>87</v>
      </c>
    </row>
    <row r="179" spans="2:65" s="13" customFormat="1" ht="10.199999999999999">
      <c r="B179" s="159"/>
      <c r="D179" s="149" t="s">
        <v>163</v>
      </c>
      <c r="E179" s="160" t="s">
        <v>1</v>
      </c>
      <c r="F179" s="161" t="s">
        <v>1651</v>
      </c>
      <c r="H179" s="162">
        <v>205.446</v>
      </c>
      <c r="I179" s="163"/>
      <c r="L179" s="159"/>
      <c r="M179" s="164"/>
      <c r="T179" s="165"/>
      <c r="AT179" s="160" t="s">
        <v>163</v>
      </c>
      <c r="AU179" s="160" t="s">
        <v>87</v>
      </c>
      <c r="AV179" s="13" t="s">
        <v>87</v>
      </c>
      <c r="AW179" s="13" t="s">
        <v>33</v>
      </c>
      <c r="AX179" s="13" t="s">
        <v>85</v>
      </c>
      <c r="AY179" s="160" t="s">
        <v>149</v>
      </c>
    </row>
    <row r="180" spans="2:65" s="11" customFormat="1" ht="22.8" customHeight="1">
      <c r="B180" s="124"/>
      <c r="D180" s="125" t="s">
        <v>76</v>
      </c>
      <c r="E180" s="134" t="s">
        <v>171</v>
      </c>
      <c r="F180" s="134" t="s">
        <v>1652</v>
      </c>
      <c r="I180" s="127"/>
      <c r="J180" s="135">
        <f>BK180</f>
        <v>0</v>
      </c>
      <c r="L180" s="124"/>
      <c r="M180" s="129"/>
      <c r="P180" s="130">
        <f>SUM(P181:P189)</f>
        <v>0</v>
      </c>
      <c r="R180" s="130">
        <f>SUM(R181:R189)</f>
        <v>0</v>
      </c>
      <c r="T180" s="131">
        <f>SUM(T181:T189)</f>
        <v>0</v>
      </c>
      <c r="AR180" s="125" t="s">
        <v>85</v>
      </c>
      <c r="AT180" s="132" t="s">
        <v>76</v>
      </c>
      <c r="AU180" s="132" t="s">
        <v>85</v>
      </c>
      <c r="AY180" s="125" t="s">
        <v>149</v>
      </c>
      <c r="BK180" s="133">
        <f>SUM(BK181:BK189)</f>
        <v>0</v>
      </c>
    </row>
    <row r="181" spans="2:65" s="1" customFormat="1" ht="16.5" customHeight="1">
      <c r="B181" s="32"/>
      <c r="C181" s="136" t="s">
        <v>228</v>
      </c>
      <c r="D181" s="136" t="s">
        <v>155</v>
      </c>
      <c r="E181" s="137" t="s">
        <v>1653</v>
      </c>
      <c r="F181" s="138" t="s">
        <v>1654</v>
      </c>
      <c r="G181" s="139" t="s">
        <v>327</v>
      </c>
      <c r="H181" s="140">
        <v>8.5660000000000007</v>
      </c>
      <c r="I181" s="141"/>
      <c r="J181" s="142">
        <f>ROUND(I181*H181,2)</f>
        <v>0</v>
      </c>
      <c r="K181" s="138" t="s">
        <v>159</v>
      </c>
      <c r="L181" s="32"/>
      <c r="M181" s="143" t="s">
        <v>1</v>
      </c>
      <c r="N181" s="144" t="s">
        <v>42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148</v>
      </c>
      <c r="AT181" s="147" t="s">
        <v>155</v>
      </c>
      <c r="AU181" s="147" t="s">
        <v>87</v>
      </c>
      <c r="AY181" s="17" t="s">
        <v>149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85</v>
      </c>
      <c r="BK181" s="148">
        <f>ROUND(I181*H181,2)</f>
        <v>0</v>
      </c>
      <c r="BL181" s="17" t="s">
        <v>148</v>
      </c>
      <c r="BM181" s="147" t="s">
        <v>1655</v>
      </c>
    </row>
    <row r="182" spans="2:65" s="1" customFormat="1" ht="10.199999999999999">
      <c r="B182" s="32"/>
      <c r="D182" s="149" t="s">
        <v>162</v>
      </c>
      <c r="F182" s="150" t="s">
        <v>1656</v>
      </c>
      <c r="I182" s="151"/>
      <c r="L182" s="32"/>
      <c r="M182" s="152"/>
      <c r="T182" s="56"/>
      <c r="AT182" s="17" t="s">
        <v>162</v>
      </c>
      <c r="AU182" s="17" t="s">
        <v>87</v>
      </c>
    </row>
    <row r="183" spans="2:65" s="12" customFormat="1" ht="10.199999999999999">
      <c r="B183" s="153"/>
      <c r="D183" s="149" t="s">
        <v>163</v>
      </c>
      <c r="E183" s="154" t="s">
        <v>1</v>
      </c>
      <c r="F183" s="155" t="s">
        <v>1657</v>
      </c>
      <c r="H183" s="154" t="s">
        <v>1</v>
      </c>
      <c r="I183" s="156"/>
      <c r="L183" s="153"/>
      <c r="M183" s="157"/>
      <c r="T183" s="158"/>
      <c r="AT183" s="154" t="s">
        <v>163</v>
      </c>
      <c r="AU183" s="154" t="s">
        <v>87</v>
      </c>
      <c r="AV183" s="12" t="s">
        <v>85</v>
      </c>
      <c r="AW183" s="12" t="s">
        <v>33</v>
      </c>
      <c r="AX183" s="12" t="s">
        <v>77</v>
      </c>
      <c r="AY183" s="154" t="s">
        <v>149</v>
      </c>
    </row>
    <row r="184" spans="2:65" s="13" customFormat="1" ht="10.199999999999999">
      <c r="B184" s="159"/>
      <c r="D184" s="149" t="s">
        <v>163</v>
      </c>
      <c r="E184" s="160" t="s">
        <v>1</v>
      </c>
      <c r="F184" s="161" t="s">
        <v>1658</v>
      </c>
      <c r="H184" s="162">
        <v>8.5660000000000007</v>
      </c>
      <c r="I184" s="163"/>
      <c r="L184" s="159"/>
      <c r="M184" s="164"/>
      <c r="T184" s="165"/>
      <c r="AT184" s="160" t="s">
        <v>163</v>
      </c>
      <c r="AU184" s="160" t="s">
        <v>87</v>
      </c>
      <c r="AV184" s="13" t="s">
        <v>87</v>
      </c>
      <c r="AW184" s="13" t="s">
        <v>33</v>
      </c>
      <c r="AX184" s="13" t="s">
        <v>77</v>
      </c>
      <c r="AY184" s="160" t="s">
        <v>149</v>
      </c>
    </row>
    <row r="185" spans="2:65" s="12" customFormat="1" ht="10.199999999999999">
      <c r="B185" s="153"/>
      <c r="D185" s="149" t="s">
        <v>163</v>
      </c>
      <c r="E185" s="154" t="s">
        <v>1</v>
      </c>
      <c r="F185" s="155" t="s">
        <v>1659</v>
      </c>
      <c r="H185" s="154" t="s">
        <v>1</v>
      </c>
      <c r="I185" s="156"/>
      <c r="L185" s="153"/>
      <c r="M185" s="157"/>
      <c r="T185" s="158"/>
      <c r="AT185" s="154" t="s">
        <v>163</v>
      </c>
      <c r="AU185" s="154" t="s">
        <v>87</v>
      </c>
      <c r="AV185" s="12" t="s">
        <v>85</v>
      </c>
      <c r="AW185" s="12" t="s">
        <v>33</v>
      </c>
      <c r="AX185" s="12" t="s">
        <v>77</v>
      </c>
      <c r="AY185" s="154" t="s">
        <v>149</v>
      </c>
    </row>
    <row r="186" spans="2:65" s="14" customFormat="1" ht="10.199999999999999">
      <c r="B186" s="169"/>
      <c r="D186" s="149" t="s">
        <v>163</v>
      </c>
      <c r="E186" s="170" t="s">
        <v>1</v>
      </c>
      <c r="F186" s="171" t="s">
        <v>271</v>
      </c>
      <c r="H186" s="172">
        <v>8.5660000000000007</v>
      </c>
      <c r="I186" s="173"/>
      <c r="L186" s="169"/>
      <c r="M186" s="174"/>
      <c r="T186" s="175"/>
      <c r="AT186" s="170" t="s">
        <v>163</v>
      </c>
      <c r="AU186" s="170" t="s">
        <v>87</v>
      </c>
      <c r="AV186" s="14" t="s">
        <v>148</v>
      </c>
      <c r="AW186" s="14" t="s">
        <v>33</v>
      </c>
      <c r="AX186" s="14" t="s">
        <v>85</v>
      </c>
      <c r="AY186" s="170" t="s">
        <v>149</v>
      </c>
    </row>
    <row r="187" spans="2:65" s="1" customFormat="1" ht="16.5" customHeight="1">
      <c r="B187" s="32"/>
      <c r="C187" s="136" t="s">
        <v>235</v>
      </c>
      <c r="D187" s="136" t="s">
        <v>155</v>
      </c>
      <c r="E187" s="137" t="s">
        <v>1660</v>
      </c>
      <c r="F187" s="138" t="s">
        <v>1661</v>
      </c>
      <c r="G187" s="139" t="s">
        <v>298</v>
      </c>
      <c r="H187" s="140">
        <v>125.35</v>
      </c>
      <c r="I187" s="141"/>
      <c r="J187" s="142">
        <f>ROUND(I187*H187,2)</f>
        <v>0</v>
      </c>
      <c r="K187" s="138" t="s">
        <v>159</v>
      </c>
      <c r="L187" s="32"/>
      <c r="M187" s="143" t="s">
        <v>1</v>
      </c>
      <c r="N187" s="144" t="s">
        <v>42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148</v>
      </c>
      <c r="AT187" s="147" t="s">
        <v>155</v>
      </c>
      <c r="AU187" s="147" t="s">
        <v>87</v>
      </c>
      <c r="AY187" s="17" t="s">
        <v>149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85</v>
      </c>
      <c r="BK187" s="148">
        <f>ROUND(I187*H187,2)</f>
        <v>0</v>
      </c>
      <c r="BL187" s="17" t="s">
        <v>148</v>
      </c>
      <c r="BM187" s="147" t="s">
        <v>1662</v>
      </c>
    </row>
    <row r="188" spans="2:65" s="1" customFormat="1" ht="10.199999999999999">
      <c r="B188" s="32"/>
      <c r="D188" s="149" t="s">
        <v>162</v>
      </c>
      <c r="F188" s="150" t="s">
        <v>1663</v>
      </c>
      <c r="I188" s="151"/>
      <c r="L188" s="32"/>
      <c r="M188" s="152"/>
      <c r="T188" s="56"/>
      <c r="AT188" s="17" t="s">
        <v>162</v>
      </c>
      <c r="AU188" s="17" t="s">
        <v>87</v>
      </c>
    </row>
    <row r="189" spans="2:65" s="13" customFormat="1" ht="10.199999999999999">
      <c r="B189" s="159"/>
      <c r="D189" s="149" t="s">
        <v>163</v>
      </c>
      <c r="E189" s="160" t="s">
        <v>1</v>
      </c>
      <c r="F189" s="161" t="s">
        <v>1664</v>
      </c>
      <c r="H189" s="162">
        <v>125.35</v>
      </c>
      <c r="I189" s="163"/>
      <c r="L189" s="159"/>
      <c r="M189" s="164"/>
      <c r="T189" s="165"/>
      <c r="AT189" s="160" t="s">
        <v>163</v>
      </c>
      <c r="AU189" s="160" t="s">
        <v>87</v>
      </c>
      <c r="AV189" s="13" t="s">
        <v>87</v>
      </c>
      <c r="AW189" s="13" t="s">
        <v>33</v>
      </c>
      <c r="AX189" s="13" t="s">
        <v>85</v>
      </c>
      <c r="AY189" s="160" t="s">
        <v>149</v>
      </c>
    </row>
    <row r="190" spans="2:65" s="11" customFormat="1" ht="22.8" customHeight="1">
      <c r="B190" s="124"/>
      <c r="D190" s="125" t="s">
        <v>76</v>
      </c>
      <c r="E190" s="134" t="s">
        <v>148</v>
      </c>
      <c r="F190" s="134" t="s">
        <v>628</v>
      </c>
      <c r="I190" s="127"/>
      <c r="J190" s="135">
        <f>BK190</f>
        <v>0</v>
      </c>
      <c r="L190" s="124"/>
      <c r="M190" s="129"/>
      <c r="P190" s="130">
        <f>SUM(P191:P211)</f>
        <v>0</v>
      </c>
      <c r="R190" s="130">
        <f>SUM(R191:R211)</f>
        <v>1.5590400000000002</v>
      </c>
      <c r="T190" s="131">
        <f>SUM(T191:T211)</f>
        <v>0</v>
      </c>
      <c r="AR190" s="125" t="s">
        <v>85</v>
      </c>
      <c r="AT190" s="132" t="s">
        <v>76</v>
      </c>
      <c r="AU190" s="132" t="s">
        <v>85</v>
      </c>
      <c r="AY190" s="125" t="s">
        <v>149</v>
      </c>
      <c r="BK190" s="133">
        <f>SUM(BK191:BK211)</f>
        <v>0</v>
      </c>
    </row>
    <row r="191" spans="2:65" s="1" customFormat="1" ht="16.5" customHeight="1">
      <c r="B191" s="32"/>
      <c r="C191" s="136" t="s">
        <v>242</v>
      </c>
      <c r="D191" s="136" t="s">
        <v>155</v>
      </c>
      <c r="E191" s="137" t="s">
        <v>1297</v>
      </c>
      <c r="F191" s="138" t="s">
        <v>1298</v>
      </c>
      <c r="G191" s="139" t="s">
        <v>327</v>
      </c>
      <c r="H191" s="140">
        <v>25.382999999999999</v>
      </c>
      <c r="I191" s="141"/>
      <c r="J191" s="142">
        <f>ROUND(I191*H191,2)</f>
        <v>0</v>
      </c>
      <c r="K191" s="138" t="s">
        <v>159</v>
      </c>
      <c r="L191" s="32"/>
      <c r="M191" s="143" t="s">
        <v>1</v>
      </c>
      <c r="N191" s="144" t="s">
        <v>42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148</v>
      </c>
      <c r="AT191" s="147" t="s">
        <v>155</v>
      </c>
      <c r="AU191" s="147" t="s">
        <v>87</v>
      </c>
      <c r="AY191" s="17" t="s">
        <v>149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85</v>
      </c>
      <c r="BK191" s="148">
        <f>ROUND(I191*H191,2)</f>
        <v>0</v>
      </c>
      <c r="BL191" s="17" t="s">
        <v>148</v>
      </c>
      <c r="BM191" s="147" t="s">
        <v>1665</v>
      </c>
    </row>
    <row r="192" spans="2:65" s="1" customFormat="1" ht="10.199999999999999">
      <c r="B192" s="32"/>
      <c r="D192" s="149" t="s">
        <v>162</v>
      </c>
      <c r="F192" s="150" t="s">
        <v>1300</v>
      </c>
      <c r="I192" s="151"/>
      <c r="L192" s="32"/>
      <c r="M192" s="152"/>
      <c r="T192" s="56"/>
      <c r="AT192" s="17" t="s">
        <v>162</v>
      </c>
      <c r="AU192" s="17" t="s">
        <v>87</v>
      </c>
    </row>
    <row r="193" spans="2:65" s="12" customFormat="1" ht="10.199999999999999">
      <c r="B193" s="153"/>
      <c r="D193" s="149" t="s">
        <v>163</v>
      </c>
      <c r="E193" s="154" t="s">
        <v>1</v>
      </c>
      <c r="F193" s="155" t="s">
        <v>1301</v>
      </c>
      <c r="H193" s="154" t="s">
        <v>1</v>
      </c>
      <c r="I193" s="156"/>
      <c r="L193" s="153"/>
      <c r="M193" s="157"/>
      <c r="T193" s="158"/>
      <c r="AT193" s="154" t="s">
        <v>163</v>
      </c>
      <c r="AU193" s="154" t="s">
        <v>87</v>
      </c>
      <c r="AV193" s="12" t="s">
        <v>85</v>
      </c>
      <c r="AW193" s="12" t="s">
        <v>33</v>
      </c>
      <c r="AX193" s="12" t="s">
        <v>77</v>
      </c>
      <c r="AY193" s="154" t="s">
        <v>149</v>
      </c>
    </row>
    <row r="194" spans="2:65" s="12" customFormat="1" ht="10.199999999999999">
      <c r="B194" s="153"/>
      <c r="D194" s="149" t="s">
        <v>163</v>
      </c>
      <c r="E194" s="154" t="s">
        <v>1</v>
      </c>
      <c r="F194" s="155" t="s">
        <v>1302</v>
      </c>
      <c r="H194" s="154" t="s">
        <v>1</v>
      </c>
      <c r="I194" s="156"/>
      <c r="L194" s="153"/>
      <c r="M194" s="157"/>
      <c r="T194" s="158"/>
      <c r="AT194" s="154" t="s">
        <v>163</v>
      </c>
      <c r="AU194" s="154" t="s">
        <v>87</v>
      </c>
      <c r="AV194" s="12" t="s">
        <v>85</v>
      </c>
      <c r="AW194" s="12" t="s">
        <v>33</v>
      </c>
      <c r="AX194" s="12" t="s">
        <v>77</v>
      </c>
      <c r="AY194" s="154" t="s">
        <v>149</v>
      </c>
    </row>
    <row r="195" spans="2:65" s="13" customFormat="1" ht="10.199999999999999">
      <c r="B195" s="159"/>
      <c r="D195" s="149" t="s">
        <v>163</v>
      </c>
      <c r="E195" s="160" t="s">
        <v>1</v>
      </c>
      <c r="F195" s="161" t="s">
        <v>1666</v>
      </c>
      <c r="H195" s="162">
        <v>25.382999999999999</v>
      </c>
      <c r="I195" s="163"/>
      <c r="L195" s="159"/>
      <c r="M195" s="164"/>
      <c r="T195" s="165"/>
      <c r="AT195" s="160" t="s">
        <v>163</v>
      </c>
      <c r="AU195" s="160" t="s">
        <v>87</v>
      </c>
      <c r="AV195" s="13" t="s">
        <v>87</v>
      </c>
      <c r="AW195" s="13" t="s">
        <v>33</v>
      </c>
      <c r="AX195" s="13" t="s">
        <v>85</v>
      </c>
      <c r="AY195" s="160" t="s">
        <v>149</v>
      </c>
    </row>
    <row r="196" spans="2:65" s="1" customFormat="1" ht="16.5" customHeight="1">
      <c r="B196" s="32"/>
      <c r="C196" s="136" t="s">
        <v>8</v>
      </c>
      <c r="D196" s="136" t="s">
        <v>155</v>
      </c>
      <c r="E196" s="137" t="s">
        <v>630</v>
      </c>
      <c r="F196" s="138" t="s">
        <v>631</v>
      </c>
      <c r="G196" s="139" t="s">
        <v>327</v>
      </c>
      <c r="H196" s="140">
        <v>16.247</v>
      </c>
      <c r="I196" s="141"/>
      <c r="J196" s="142">
        <f>ROUND(I196*H196,2)</f>
        <v>0</v>
      </c>
      <c r="K196" s="138" t="s">
        <v>159</v>
      </c>
      <c r="L196" s="32"/>
      <c r="M196" s="143" t="s">
        <v>1</v>
      </c>
      <c r="N196" s="144" t="s">
        <v>42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AR196" s="147" t="s">
        <v>148</v>
      </c>
      <c r="AT196" s="147" t="s">
        <v>155</v>
      </c>
      <c r="AU196" s="147" t="s">
        <v>87</v>
      </c>
      <c r="AY196" s="17" t="s">
        <v>149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85</v>
      </c>
      <c r="BK196" s="148">
        <f>ROUND(I196*H196,2)</f>
        <v>0</v>
      </c>
      <c r="BL196" s="17" t="s">
        <v>148</v>
      </c>
      <c r="BM196" s="147" t="s">
        <v>1667</v>
      </c>
    </row>
    <row r="197" spans="2:65" s="1" customFormat="1" ht="10.199999999999999">
      <c r="B197" s="32"/>
      <c r="D197" s="149" t="s">
        <v>162</v>
      </c>
      <c r="F197" s="150" t="s">
        <v>633</v>
      </c>
      <c r="I197" s="151"/>
      <c r="L197" s="32"/>
      <c r="M197" s="152"/>
      <c r="T197" s="56"/>
      <c r="AT197" s="17" t="s">
        <v>162</v>
      </c>
      <c r="AU197" s="17" t="s">
        <v>87</v>
      </c>
    </row>
    <row r="198" spans="2:65" s="12" customFormat="1" ht="10.199999999999999">
      <c r="B198" s="153"/>
      <c r="D198" s="149" t="s">
        <v>163</v>
      </c>
      <c r="E198" s="154" t="s">
        <v>1</v>
      </c>
      <c r="F198" s="155" t="s">
        <v>1668</v>
      </c>
      <c r="H198" s="154" t="s">
        <v>1</v>
      </c>
      <c r="I198" s="156"/>
      <c r="L198" s="153"/>
      <c r="M198" s="157"/>
      <c r="T198" s="158"/>
      <c r="AT198" s="154" t="s">
        <v>163</v>
      </c>
      <c r="AU198" s="154" t="s">
        <v>87</v>
      </c>
      <c r="AV198" s="12" t="s">
        <v>85</v>
      </c>
      <c r="AW198" s="12" t="s">
        <v>33</v>
      </c>
      <c r="AX198" s="12" t="s">
        <v>77</v>
      </c>
      <c r="AY198" s="154" t="s">
        <v>149</v>
      </c>
    </row>
    <row r="199" spans="2:65" s="13" customFormat="1" ht="10.199999999999999">
      <c r="B199" s="159"/>
      <c r="D199" s="149" t="s">
        <v>163</v>
      </c>
      <c r="E199" s="160" t="s">
        <v>1</v>
      </c>
      <c r="F199" s="161" t="s">
        <v>1669</v>
      </c>
      <c r="H199" s="162">
        <v>16.247</v>
      </c>
      <c r="I199" s="163"/>
      <c r="L199" s="159"/>
      <c r="M199" s="164"/>
      <c r="T199" s="165"/>
      <c r="AT199" s="160" t="s">
        <v>163</v>
      </c>
      <c r="AU199" s="160" t="s">
        <v>87</v>
      </c>
      <c r="AV199" s="13" t="s">
        <v>87</v>
      </c>
      <c r="AW199" s="13" t="s">
        <v>33</v>
      </c>
      <c r="AX199" s="13" t="s">
        <v>85</v>
      </c>
      <c r="AY199" s="160" t="s">
        <v>149</v>
      </c>
    </row>
    <row r="200" spans="2:65" s="1" customFormat="1" ht="16.5" customHeight="1">
      <c r="B200" s="32"/>
      <c r="C200" s="136" t="s">
        <v>349</v>
      </c>
      <c r="D200" s="136" t="s">
        <v>155</v>
      </c>
      <c r="E200" s="137" t="s">
        <v>1670</v>
      </c>
      <c r="F200" s="138" t="s">
        <v>1671</v>
      </c>
      <c r="G200" s="139" t="s">
        <v>505</v>
      </c>
      <c r="H200" s="140">
        <v>12</v>
      </c>
      <c r="I200" s="141"/>
      <c r="J200" s="142">
        <f>ROUND(I200*H200,2)</f>
        <v>0</v>
      </c>
      <c r="K200" s="138" t="s">
        <v>159</v>
      </c>
      <c r="L200" s="32"/>
      <c r="M200" s="143" t="s">
        <v>1</v>
      </c>
      <c r="N200" s="144" t="s">
        <v>42</v>
      </c>
      <c r="P200" s="145">
        <f>O200*H200</f>
        <v>0</v>
      </c>
      <c r="Q200" s="145">
        <v>8.7419999999999998E-2</v>
      </c>
      <c r="R200" s="145">
        <f>Q200*H200</f>
        <v>1.04904</v>
      </c>
      <c r="S200" s="145">
        <v>0</v>
      </c>
      <c r="T200" s="146">
        <f>S200*H200</f>
        <v>0</v>
      </c>
      <c r="AR200" s="147" t="s">
        <v>148</v>
      </c>
      <c r="AT200" s="147" t="s">
        <v>155</v>
      </c>
      <c r="AU200" s="147" t="s">
        <v>87</v>
      </c>
      <c r="AY200" s="17" t="s">
        <v>149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85</v>
      </c>
      <c r="BK200" s="148">
        <f>ROUND(I200*H200,2)</f>
        <v>0</v>
      </c>
      <c r="BL200" s="17" t="s">
        <v>148</v>
      </c>
      <c r="BM200" s="147" t="s">
        <v>1672</v>
      </c>
    </row>
    <row r="201" spans="2:65" s="1" customFormat="1" ht="10.199999999999999">
      <c r="B201" s="32"/>
      <c r="D201" s="149" t="s">
        <v>162</v>
      </c>
      <c r="F201" s="150" t="s">
        <v>1673</v>
      </c>
      <c r="I201" s="151"/>
      <c r="L201" s="32"/>
      <c r="M201" s="152"/>
      <c r="T201" s="56"/>
      <c r="AT201" s="17" t="s">
        <v>162</v>
      </c>
      <c r="AU201" s="17" t="s">
        <v>87</v>
      </c>
    </row>
    <row r="202" spans="2:65" s="13" customFormat="1" ht="10.199999999999999">
      <c r="B202" s="159"/>
      <c r="D202" s="149" t="s">
        <v>163</v>
      </c>
      <c r="E202" s="160" t="s">
        <v>1</v>
      </c>
      <c r="F202" s="161" t="s">
        <v>1674</v>
      </c>
      <c r="H202" s="162">
        <v>12</v>
      </c>
      <c r="I202" s="163"/>
      <c r="L202" s="159"/>
      <c r="M202" s="164"/>
      <c r="T202" s="165"/>
      <c r="AT202" s="160" t="s">
        <v>163</v>
      </c>
      <c r="AU202" s="160" t="s">
        <v>87</v>
      </c>
      <c r="AV202" s="13" t="s">
        <v>87</v>
      </c>
      <c r="AW202" s="13" t="s">
        <v>33</v>
      </c>
      <c r="AX202" s="13" t="s">
        <v>85</v>
      </c>
      <c r="AY202" s="160" t="s">
        <v>149</v>
      </c>
    </row>
    <row r="203" spans="2:65" s="1" customFormat="1" ht="16.5" customHeight="1">
      <c r="B203" s="32"/>
      <c r="C203" s="176" t="s">
        <v>356</v>
      </c>
      <c r="D203" s="176" t="s">
        <v>414</v>
      </c>
      <c r="E203" s="177" t="s">
        <v>1675</v>
      </c>
      <c r="F203" s="178" t="s">
        <v>1676</v>
      </c>
      <c r="G203" s="179" t="s">
        <v>505</v>
      </c>
      <c r="H203" s="180">
        <v>2</v>
      </c>
      <c r="I203" s="181"/>
      <c r="J203" s="182">
        <f>ROUND(I203*H203,2)</f>
        <v>0</v>
      </c>
      <c r="K203" s="178" t="s">
        <v>159</v>
      </c>
      <c r="L203" s="183"/>
      <c r="M203" s="184" t="s">
        <v>1</v>
      </c>
      <c r="N203" s="185" t="s">
        <v>42</v>
      </c>
      <c r="P203" s="145">
        <f>O203*H203</f>
        <v>0</v>
      </c>
      <c r="Q203" s="145">
        <v>3.2000000000000001E-2</v>
      </c>
      <c r="R203" s="145">
        <f>Q203*H203</f>
        <v>6.4000000000000001E-2</v>
      </c>
      <c r="S203" s="145">
        <v>0</v>
      </c>
      <c r="T203" s="146">
        <f>S203*H203</f>
        <v>0</v>
      </c>
      <c r="AR203" s="147" t="s">
        <v>200</v>
      </c>
      <c r="AT203" s="147" t="s">
        <v>414</v>
      </c>
      <c r="AU203" s="147" t="s">
        <v>87</v>
      </c>
      <c r="AY203" s="17" t="s">
        <v>149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85</v>
      </c>
      <c r="BK203" s="148">
        <f>ROUND(I203*H203,2)</f>
        <v>0</v>
      </c>
      <c r="BL203" s="17" t="s">
        <v>148</v>
      </c>
      <c r="BM203" s="147" t="s">
        <v>1677</v>
      </c>
    </row>
    <row r="204" spans="2:65" s="1" customFormat="1" ht="10.199999999999999">
      <c r="B204" s="32"/>
      <c r="D204" s="149" t="s">
        <v>162</v>
      </c>
      <c r="F204" s="150" t="s">
        <v>1676</v>
      </c>
      <c r="I204" s="151"/>
      <c r="L204" s="32"/>
      <c r="M204" s="152"/>
      <c r="T204" s="56"/>
      <c r="AT204" s="17" t="s">
        <v>162</v>
      </c>
      <c r="AU204" s="17" t="s">
        <v>87</v>
      </c>
    </row>
    <row r="205" spans="2:65" s="13" customFormat="1" ht="10.199999999999999">
      <c r="B205" s="159"/>
      <c r="D205" s="149" t="s">
        <v>163</v>
      </c>
      <c r="E205" s="160" t="s">
        <v>1</v>
      </c>
      <c r="F205" s="161" t="s">
        <v>1678</v>
      </c>
      <c r="H205" s="162">
        <v>2</v>
      </c>
      <c r="I205" s="163"/>
      <c r="L205" s="159"/>
      <c r="M205" s="164"/>
      <c r="T205" s="165"/>
      <c r="AT205" s="160" t="s">
        <v>163</v>
      </c>
      <c r="AU205" s="160" t="s">
        <v>87</v>
      </c>
      <c r="AV205" s="13" t="s">
        <v>87</v>
      </c>
      <c r="AW205" s="13" t="s">
        <v>33</v>
      </c>
      <c r="AX205" s="13" t="s">
        <v>85</v>
      </c>
      <c r="AY205" s="160" t="s">
        <v>149</v>
      </c>
    </row>
    <row r="206" spans="2:65" s="1" customFormat="1" ht="16.5" customHeight="1">
      <c r="B206" s="32"/>
      <c r="C206" s="176" t="s">
        <v>362</v>
      </c>
      <c r="D206" s="176" t="s">
        <v>414</v>
      </c>
      <c r="E206" s="177" t="s">
        <v>1679</v>
      </c>
      <c r="F206" s="178" t="s">
        <v>1680</v>
      </c>
      <c r="G206" s="179" t="s">
        <v>505</v>
      </c>
      <c r="H206" s="180">
        <v>7</v>
      </c>
      <c r="I206" s="181"/>
      <c r="J206" s="182">
        <f>ROUND(I206*H206,2)</f>
        <v>0</v>
      </c>
      <c r="K206" s="178" t="s">
        <v>159</v>
      </c>
      <c r="L206" s="183"/>
      <c r="M206" s="184" t="s">
        <v>1</v>
      </c>
      <c r="N206" s="185" t="s">
        <v>42</v>
      </c>
      <c r="P206" s="145">
        <f>O206*H206</f>
        <v>0</v>
      </c>
      <c r="Q206" s="145">
        <v>4.1000000000000002E-2</v>
      </c>
      <c r="R206" s="145">
        <f>Q206*H206</f>
        <v>0.28700000000000003</v>
      </c>
      <c r="S206" s="145">
        <v>0</v>
      </c>
      <c r="T206" s="146">
        <f>S206*H206</f>
        <v>0</v>
      </c>
      <c r="AR206" s="147" t="s">
        <v>200</v>
      </c>
      <c r="AT206" s="147" t="s">
        <v>414</v>
      </c>
      <c r="AU206" s="147" t="s">
        <v>87</v>
      </c>
      <c r="AY206" s="17" t="s">
        <v>149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85</v>
      </c>
      <c r="BK206" s="148">
        <f>ROUND(I206*H206,2)</f>
        <v>0</v>
      </c>
      <c r="BL206" s="17" t="s">
        <v>148</v>
      </c>
      <c r="BM206" s="147" t="s">
        <v>1681</v>
      </c>
    </row>
    <row r="207" spans="2:65" s="1" customFormat="1" ht="10.199999999999999">
      <c r="B207" s="32"/>
      <c r="D207" s="149" t="s">
        <v>162</v>
      </c>
      <c r="F207" s="150" t="s">
        <v>1680</v>
      </c>
      <c r="I207" s="151"/>
      <c r="L207" s="32"/>
      <c r="M207" s="152"/>
      <c r="T207" s="56"/>
      <c r="AT207" s="17" t="s">
        <v>162</v>
      </c>
      <c r="AU207" s="17" t="s">
        <v>87</v>
      </c>
    </row>
    <row r="208" spans="2:65" s="13" customFormat="1" ht="10.199999999999999">
      <c r="B208" s="159"/>
      <c r="D208" s="149" t="s">
        <v>163</v>
      </c>
      <c r="E208" s="160" t="s">
        <v>1</v>
      </c>
      <c r="F208" s="161" t="s">
        <v>1682</v>
      </c>
      <c r="H208" s="162">
        <v>7</v>
      </c>
      <c r="I208" s="163"/>
      <c r="L208" s="159"/>
      <c r="M208" s="164"/>
      <c r="T208" s="165"/>
      <c r="AT208" s="160" t="s">
        <v>163</v>
      </c>
      <c r="AU208" s="160" t="s">
        <v>87</v>
      </c>
      <c r="AV208" s="13" t="s">
        <v>87</v>
      </c>
      <c r="AW208" s="13" t="s">
        <v>33</v>
      </c>
      <c r="AX208" s="13" t="s">
        <v>85</v>
      </c>
      <c r="AY208" s="160" t="s">
        <v>149</v>
      </c>
    </row>
    <row r="209" spans="2:65" s="1" customFormat="1" ht="16.5" customHeight="1">
      <c r="B209" s="32"/>
      <c r="C209" s="176" t="s">
        <v>368</v>
      </c>
      <c r="D209" s="176" t="s">
        <v>414</v>
      </c>
      <c r="E209" s="177" t="s">
        <v>1683</v>
      </c>
      <c r="F209" s="178" t="s">
        <v>1684</v>
      </c>
      <c r="G209" s="179" t="s">
        <v>505</v>
      </c>
      <c r="H209" s="180">
        <v>3</v>
      </c>
      <c r="I209" s="181"/>
      <c r="J209" s="182">
        <f>ROUND(I209*H209,2)</f>
        <v>0</v>
      </c>
      <c r="K209" s="178" t="s">
        <v>159</v>
      </c>
      <c r="L209" s="183"/>
      <c r="M209" s="184" t="s">
        <v>1</v>
      </c>
      <c r="N209" s="185" t="s">
        <v>42</v>
      </c>
      <c r="P209" s="145">
        <f>O209*H209</f>
        <v>0</v>
      </c>
      <c r="Q209" s="145">
        <v>5.2999999999999999E-2</v>
      </c>
      <c r="R209" s="145">
        <f>Q209*H209</f>
        <v>0.159</v>
      </c>
      <c r="S209" s="145">
        <v>0</v>
      </c>
      <c r="T209" s="146">
        <f>S209*H209</f>
        <v>0</v>
      </c>
      <c r="AR209" s="147" t="s">
        <v>200</v>
      </c>
      <c r="AT209" s="147" t="s">
        <v>414</v>
      </c>
      <c r="AU209" s="147" t="s">
        <v>87</v>
      </c>
      <c r="AY209" s="17" t="s">
        <v>149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85</v>
      </c>
      <c r="BK209" s="148">
        <f>ROUND(I209*H209,2)</f>
        <v>0</v>
      </c>
      <c r="BL209" s="17" t="s">
        <v>148</v>
      </c>
      <c r="BM209" s="147" t="s">
        <v>1685</v>
      </c>
    </row>
    <row r="210" spans="2:65" s="1" customFormat="1" ht="10.199999999999999">
      <c r="B210" s="32"/>
      <c r="D210" s="149" t="s">
        <v>162</v>
      </c>
      <c r="F210" s="150" t="s">
        <v>1684</v>
      </c>
      <c r="I210" s="151"/>
      <c r="L210" s="32"/>
      <c r="M210" s="152"/>
      <c r="T210" s="56"/>
      <c r="AT210" s="17" t="s">
        <v>162</v>
      </c>
      <c r="AU210" s="17" t="s">
        <v>87</v>
      </c>
    </row>
    <row r="211" spans="2:65" s="13" customFormat="1" ht="10.199999999999999">
      <c r="B211" s="159"/>
      <c r="D211" s="149" t="s">
        <v>163</v>
      </c>
      <c r="E211" s="160" t="s">
        <v>1</v>
      </c>
      <c r="F211" s="161" t="s">
        <v>1686</v>
      </c>
      <c r="H211" s="162">
        <v>3</v>
      </c>
      <c r="I211" s="163"/>
      <c r="L211" s="159"/>
      <c r="M211" s="164"/>
      <c r="T211" s="165"/>
      <c r="AT211" s="160" t="s">
        <v>163</v>
      </c>
      <c r="AU211" s="160" t="s">
        <v>87</v>
      </c>
      <c r="AV211" s="13" t="s">
        <v>87</v>
      </c>
      <c r="AW211" s="13" t="s">
        <v>33</v>
      </c>
      <c r="AX211" s="13" t="s">
        <v>85</v>
      </c>
      <c r="AY211" s="160" t="s">
        <v>149</v>
      </c>
    </row>
    <row r="212" spans="2:65" s="11" customFormat="1" ht="22.8" customHeight="1">
      <c r="B212" s="124"/>
      <c r="D212" s="125" t="s">
        <v>76</v>
      </c>
      <c r="E212" s="134" t="s">
        <v>200</v>
      </c>
      <c r="F212" s="134" t="s">
        <v>844</v>
      </c>
      <c r="I212" s="127"/>
      <c r="J212" s="135">
        <f>BK212</f>
        <v>0</v>
      </c>
      <c r="L212" s="124"/>
      <c r="M212" s="129"/>
      <c r="P212" s="130">
        <f>SUM(P213:P285)</f>
        <v>0</v>
      </c>
      <c r="R212" s="130">
        <f>SUM(R213:R285)</f>
        <v>32.439957049999997</v>
      </c>
      <c r="T212" s="131">
        <f>SUM(T213:T285)</f>
        <v>20.536549999999998</v>
      </c>
      <c r="AR212" s="125" t="s">
        <v>85</v>
      </c>
      <c r="AT212" s="132" t="s">
        <v>76</v>
      </c>
      <c r="AU212" s="132" t="s">
        <v>85</v>
      </c>
      <c r="AY212" s="125" t="s">
        <v>149</v>
      </c>
      <c r="BK212" s="133">
        <f>SUM(BK213:BK285)</f>
        <v>0</v>
      </c>
    </row>
    <row r="213" spans="2:65" s="1" customFormat="1" ht="16.5" customHeight="1">
      <c r="B213" s="32"/>
      <c r="C213" s="136" t="s">
        <v>375</v>
      </c>
      <c r="D213" s="136" t="s">
        <v>155</v>
      </c>
      <c r="E213" s="137" t="s">
        <v>1687</v>
      </c>
      <c r="F213" s="138" t="s">
        <v>1688</v>
      </c>
      <c r="G213" s="139" t="s">
        <v>298</v>
      </c>
      <c r="H213" s="140">
        <v>56.9</v>
      </c>
      <c r="I213" s="141"/>
      <c r="J213" s="142">
        <f>ROUND(I213*H213,2)</f>
        <v>0</v>
      </c>
      <c r="K213" s="138" t="s">
        <v>159</v>
      </c>
      <c r="L213" s="32"/>
      <c r="M213" s="143" t="s">
        <v>1</v>
      </c>
      <c r="N213" s="144" t="s">
        <v>42</v>
      </c>
      <c r="P213" s="145">
        <f>O213*H213</f>
        <v>0</v>
      </c>
      <c r="Q213" s="145">
        <v>0</v>
      </c>
      <c r="R213" s="145">
        <f>Q213*H213</f>
        <v>0</v>
      </c>
      <c r="S213" s="145">
        <v>0.155</v>
      </c>
      <c r="T213" s="146">
        <f>S213*H213</f>
        <v>8.8194999999999997</v>
      </c>
      <c r="AR213" s="147" t="s">
        <v>148</v>
      </c>
      <c r="AT213" s="147" t="s">
        <v>155</v>
      </c>
      <c r="AU213" s="147" t="s">
        <v>87</v>
      </c>
      <c r="AY213" s="17" t="s">
        <v>149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85</v>
      </c>
      <c r="BK213" s="148">
        <f>ROUND(I213*H213,2)</f>
        <v>0</v>
      </c>
      <c r="BL213" s="17" t="s">
        <v>148</v>
      </c>
      <c r="BM213" s="147" t="s">
        <v>1689</v>
      </c>
    </row>
    <row r="214" spans="2:65" s="1" customFormat="1" ht="10.199999999999999">
      <c r="B214" s="32"/>
      <c r="D214" s="149" t="s">
        <v>162</v>
      </c>
      <c r="F214" s="150" t="s">
        <v>1690</v>
      </c>
      <c r="I214" s="151"/>
      <c r="L214" s="32"/>
      <c r="M214" s="152"/>
      <c r="T214" s="56"/>
      <c r="AT214" s="17" t="s">
        <v>162</v>
      </c>
      <c r="AU214" s="17" t="s">
        <v>87</v>
      </c>
    </row>
    <row r="215" spans="2:65" s="12" customFormat="1" ht="10.199999999999999">
      <c r="B215" s="153"/>
      <c r="D215" s="149" t="s">
        <v>163</v>
      </c>
      <c r="E215" s="154" t="s">
        <v>1</v>
      </c>
      <c r="F215" s="155" t="s">
        <v>1691</v>
      </c>
      <c r="H215" s="154" t="s">
        <v>1</v>
      </c>
      <c r="I215" s="156"/>
      <c r="L215" s="153"/>
      <c r="M215" s="157"/>
      <c r="T215" s="158"/>
      <c r="AT215" s="154" t="s">
        <v>163</v>
      </c>
      <c r="AU215" s="154" t="s">
        <v>87</v>
      </c>
      <c r="AV215" s="12" t="s">
        <v>85</v>
      </c>
      <c r="AW215" s="12" t="s">
        <v>33</v>
      </c>
      <c r="AX215" s="12" t="s">
        <v>77</v>
      </c>
      <c r="AY215" s="154" t="s">
        <v>149</v>
      </c>
    </row>
    <row r="216" spans="2:65" s="13" customFormat="1" ht="10.199999999999999">
      <c r="B216" s="159"/>
      <c r="D216" s="149" t="s">
        <v>163</v>
      </c>
      <c r="E216" s="160" t="s">
        <v>1</v>
      </c>
      <c r="F216" s="161" t="s">
        <v>1692</v>
      </c>
      <c r="H216" s="162">
        <v>56.9</v>
      </c>
      <c r="I216" s="163"/>
      <c r="L216" s="159"/>
      <c r="M216" s="164"/>
      <c r="T216" s="165"/>
      <c r="AT216" s="160" t="s">
        <v>163</v>
      </c>
      <c r="AU216" s="160" t="s">
        <v>87</v>
      </c>
      <c r="AV216" s="13" t="s">
        <v>87</v>
      </c>
      <c r="AW216" s="13" t="s">
        <v>33</v>
      </c>
      <c r="AX216" s="13" t="s">
        <v>85</v>
      </c>
      <c r="AY216" s="160" t="s">
        <v>149</v>
      </c>
    </row>
    <row r="217" spans="2:65" s="1" customFormat="1" ht="16.5" customHeight="1">
      <c r="B217" s="32"/>
      <c r="C217" s="136" t="s">
        <v>7</v>
      </c>
      <c r="D217" s="136" t="s">
        <v>155</v>
      </c>
      <c r="E217" s="137" t="s">
        <v>1328</v>
      </c>
      <c r="F217" s="138" t="s">
        <v>1329</v>
      </c>
      <c r="G217" s="139" t="s">
        <v>298</v>
      </c>
      <c r="H217" s="140">
        <v>3.1</v>
      </c>
      <c r="I217" s="141"/>
      <c r="J217" s="142">
        <f>ROUND(I217*H217,2)</f>
        <v>0</v>
      </c>
      <c r="K217" s="138" t="s">
        <v>159</v>
      </c>
      <c r="L217" s="32"/>
      <c r="M217" s="143" t="s">
        <v>1</v>
      </c>
      <c r="N217" s="144" t="s">
        <v>42</v>
      </c>
      <c r="P217" s="145">
        <f>O217*H217</f>
        <v>0</v>
      </c>
      <c r="Q217" s="145">
        <v>0</v>
      </c>
      <c r="R217" s="145">
        <f>Q217*H217</f>
        <v>0</v>
      </c>
      <c r="S217" s="145">
        <v>5.4999999999999997E-3</v>
      </c>
      <c r="T217" s="146">
        <f>S217*H217</f>
        <v>1.7049999999999999E-2</v>
      </c>
      <c r="AR217" s="147" t="s">
        <v>148</v>
      </c>
      <c r="AT217" s="147" t="s">
        <v>155</v>
      </c>
      <c r="AU217" s="147" t="s">
        <v>87</v>
      </c>
      <c r="AY217" s="17" t="s">
        <v>149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85</v>
      </c>
      <c r="BK217" s="148">
        <f>ROUND(I217*H217,2)</f>
        <v>0</v>
      </c>
      <c r="BL217" s="17" t="s">
        <v>148</v>
      </c>
      <c r="BM217" s="147" t="s">
        <v>1693</v>
      </c>
    </row>
    <row r="218" spans="2:65" s="1" customFormat="1" ht="10.199999999999999">
      <c r="B218" s="32"/>
      <c r="D218" s="149" t="s">
        <v>162</v>
      </c>
      <c r="F218" s="150" t="s">
        <v>1331</v>
      </c>
      <c r="I218" s="151"/>
      <c r="L218" s="32"/>
      <c r="M218" s="152"/>
      <c r="T218" s="56"/>
      <c r="AT218" s="17" t="s">
        <v>162</v>
      </c>
      <c r="AU218" s="17" t="s">
        <v>87</v>
      </c>
    </row>
    <row r="219" spans="2:65" s="12" customFormat="1" ht="10.199999999999999">
      <c r="B219" s="153"/>
      <c r="D219" s="149" t="s">
        <v>163</v>
      </c>
      <c r="E219" s="154" t="s">
        <v>1</v>
      </c>
      <c r="F219" s="155" t="s">
        <v>1694</v>
      </c>
      <c r="H219" s="154" t="s">
        <v>1</v>
      </c>
      <c r="I219" s="156"/>
      <c r="L219" s="153"/>
      <c r="M219" s="157"/>
      <c r="T219" s="158"/>
      <c r="AT219" s="154" t="s">
        <v>163</v>
      </c>
      <c r="AU219" s="154" t="s">
        <v>87</v>
      </c>
      <c r="AV219" s="12" t="s">
        <v>85</v>
      </c>
      <c r="AW219" s="12" t="s">
        <v>33</v>
      </c>
      <c r="AX219" s="12" t="s">
        <v>77</v>
      </c>
      <c r="AY219" s="154" t="s">
        <v>149</v>
      </c>
    </row>
    <row r="220" spans="2:65" s="13" customFormat="1" ht="10.199999999999999">
      <c r="B220" s="159"/>
      <c r="D220" s="149" t="s">
        <v>163</v>
      </c>
      <c r="E220" s="160" t="s">
        <v>1</v>
      </c>
      <c r="F220" s="161" t="s">
        <v>1695</v>
      </c>
      <c r="H220" s="162">
        <v>3.1</v>
      </c>
      <c r="I220" s="163"/>
      <c r="L220" s="159"/>
      <c r="M220" s="164"/>
      <c r="T220" s="165"/>
      <c r="AT220" s="160" t="s">
        <v>163</v>
      </c>
      <c r="AU220" s="160" t="s">
        <v>87</v>
      </c>
      <c r="AV220" s="13" t="s">
        <v>87</v>
      </c>
      <c r="AW220" s="13" t="s">
        <v>33</v>
      </c>
      <c r="AX220" s="13" t="s">
        <v>85</v>
      </c>
      <c r="AY220" s="160" t="s">
        <v>149</v>
      </c>
    </row>
    <row r="221" spans="2:65" s="1" customFormat="1" ht="16.5" customHeight="1">
      <c r="B221" s="32"/>
      <c r="C221" s="136" t="s">
        <v>392</v>
      </c>
      <c r="D221" s="136" t="s">
        <v>155</v>
      </c>
      <c r="E221" s="137" t="s">
        <v>1696</v>
      </c>
      <c r="F221" s="138" t="s">
        <v>1697</v>
      </c>
      <c r="G221" s="139" t="s">
        <v>298</v>
      </c>
      <c r="H221" s="140">
        <v>115.67</v>
      </c>
      <c r="I221" s="141"/>
      <c r="J221" s="142">
        <f>ROUND(I221*H221,2)</f>
        <v>0</v>
      </c>
      <c r="K221" s="138" t="s">
        <v>159</v>
      </c>
      <c r="L221" s="32"/>
      <c r="M221" s="143" t="s">
        <v>1</v>
      </c>
      <c r="N221" s="144" t="s">
        <v>42</v>
      </c>
      <c r="P221" s="145">
        <f>O221*H221</f>
        <v>0</v>
      </c>
      <c r="Q221" s="145">
        <v>3.0000000000000001E-5</v>
      </c>
      <c r="R221" s="145">
        <f>Q221*H221</f>
        <v>3.4701000000000003E-3</v>
      </c>
      <c r="S221" s="145">
        <v>0</v>
      </c>
      <c r="T221" s="146">
        <f>S221*H221</f>
        <v>0</v>
      </c>
      <c r="AR221" s="147" t="s">
        <v>148</v>
      </c>
      <c r="AT221" s="147" t="s">
        <v>155</v>
      </c>
      <c r="AU221" s="147" t="s">
        <v>87</v>
      </c>
      <c r="AY221" s="17" t="s">
        <v>149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7" t="s">
        <v>85</v>
      </c>
      <c r="BK221" s="148">
        <f>ROUND(I221*H221,2)</f>
        <v>0</v>
      </c>
      <c r="BL221" s="17" t="s">
        <v>148</v>
      </c>
      <c r="BM221" s="147" t="s">
        <v>1698</v>
      </c>
    </row>
    <row r="222" spans="2:65" s="1" customFormat="1" ht="10.199999999999999">
      <c r="B222" s="32"/>
      <c r="D222" s="149" t="s">
        <v>162</v>
      </c>
      <c r="F222" s="150" t="s">
        <v>1699</v>
      </c>
      <c r="I222" s="151"/>
      <c r="L222" s="32"/>
      <c r="M222" s="152"/>
      <c r="T222" s="56"/>
      <c r="AT222" s="17" t="s">
        <v>162</v>
      </c>
      <c r="AU222" s="17" t="s">
        <v>87</v>
      </c>
    </row>
    <row r="223" spans="2:65" s="13" customFormat="1" ht="10.199999999999999">
      <c r="B223" s="159"/>
      <c r="D223" s="149" t="s">
        <v>163</v>
      </c>
      <c r="E223" s="160" t="s">
        <v>1</v>
      </c>
      <c r="F223" s="161" t="s">
        <v>1700</v>
      </c>
      <c r="H223" s="162">
        <v>120.35</v>
      </c>
      <c r="I223" s="163"/>
      <c r="L223" s="159"/>
      <c r="M223" s="164"/>
      <c r="T223" s="165"/>
      <c r="AT223" s="160" t="s">
        <v>163</v>
      </c>
      <c r="AU223" s="160" t="s">
        <v>87</v>
      </c>
      <c r="AV223" s="13" t="s">
        <v>87</v>
      </c>
      <c r="AW223" s="13" t="s">
        <v>33</v>
      </c>
      <c r="AX223" s="13" t="s">
        <v>77</v>
      </c>
      <c r="AY223" s="160" t="s">
        <v>149</v>
      </c>
    </row>
    <row r="224" spans="2:65" s="13" customFormat="1" ht="10.199999999999999">
      <c r="B224" s="159"/>
      <c r="D224" s="149" t="s">
        <v>163</v>
      </c>
      <c r="E224" s="160" t="s">
        <v>1</v>
      </c>
      <c r="F224" s="161" t="s">
        <v>1701</v>
      </c>
      <c r="H224" s="162">
        <v>-4.68</v>
      </c>
      <c r="I224" s="163"/>
      <c r="L224" s="159"/>
      <c r="M224" s="164"/>
      <c r="T224" s="165"/>
      <c r="AT224" s="160" t="s">
        <v>163</v>
      </c>
      <c r="AU224" s="160" t="s">
        <v>87</v>
      </c>
      <c r="AV224" s="13" t="s">
        <v>87</v>
      </c>
      <c r="AW224" s="13" t="s">
        <v>33</v>
      </c>
      <c r="AX224" s="13" t="s">
        <v>77</v>
      </c>
      <c r="AY224" s="160" t="s">
        <v>149</v>
      </c>
    </row>
    <row r="225" spans="2:65" s="14" customFormat="1" ht="10.199999999999999">
      <c r="B225" s="169"/>
      <c r="D225" s="149" t="s">
        <v>163</v>
      </c>
      <c r="E225" s="170" t="s">
        <v>1</v>
      </c>
      <c r="F225" s="171" t="s">
        <v>271</v>
      </c>
      <c r="H225" s="172">
        <v>115.67</v>
      </c>
      <c r="I225" s="173"/>
      <c r="L225" s="169"/>
      <c r="M225" s="174"/>
      <c r="T225" s="175"/>
      <c r="AT225" s="170" t="s">
        <v>163</v>
      </c>
      <c r="AU225" s="170" t="s">
        <v>87</v>
      </c>
      <c r="AV225" s="14" t="s">
        <v>148</v>
      </c>
      <c r="AW225" s="14" t="s">
        <v>33</v>
      </c>
      <c r="AX225" s="14" t="s">
        <v>85</v>
      </c>
      <c r="AY225" s="170" t="s">
        <v>149</v>
      </c>
    </row>
    <row r="226" spans="2:65" s="1" customFormat="1" ht="16.5" customHeight="1">
      <c r="B226" s="32"/>
      <c r="C226" s="176" t="s">
        <v>399</v>
      </c>
      <c r="D226" s="176" t="s">
        <v>414</v>
      </c>
      <c r="E226" s="177" t="s">
        <v>1702</v>
      </c>
      <c r="F226" s="178" t="s">
        <v>1703</v>
      </c>
      <c r="G226" s="179" t="s">
        <v>298</v>
      </c>
      <c r="H226" s="180">
        <v>117.405</v>
      </c>
      <c r="I226" s="181"/>
      <c r="J226" s="182">
        <f>ROUND(I226*H226,2)</f>
        <v>0</v>
      </c>
      <c r="K226" s="178" t="s">
        <v>159</v>
      </c>
      <c r="L226" s="183"/>
      <c r="M226" s="184" t="s">
        <v>1</v>
      </c>
      <c r="N226" s="185" t="s">
        <v>42</v>
      </c>
      <c r="P226" s="145">
        <f>O226*H226</f>
        <v>0</v>
      </c>
      <c r="Q226" s="145">
        <v>8.1899999999999994E-3</v>
      </c>
      <c r="R226" s="145">
        <f>Q226*H226</f>
        <v>0.9615469499999999</v>
      </c>
      <c r="S226" s="145">
        <v>0</v>
      </c>
      <c r="T226" s="146">
        <f>S226*H226</f>
        <v>0</v>
      </c>
      <c r="AR226" s="147" t="s">
        <v>200</v>
      </c>
      <c r="AT226" s="147" t="s">
        <v>414</v>
      </c>
      <c r="AU226" s="147" t="s">
        <v>87</v>
      </c>
      <c r="AY226" s="17" t="s">
        <v>149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85</v>
      </c>
      <c r="BK226" s="148">
        <f>ROUND(I226*H226,2)</f>
        <v>0</v>
      </c>
      <c r="BL226" s="17" t="s">
        <v>148</v>
      </c>
      <c r="BM226" s="147" t="s">
        <v>1704</v>
      </c>
    </row>
    <row r="227" spans="2:65" s="1" customFormat="1" ht="10.199999999999999">
      <c r="B227" s="32"/>
      <c r="D227" s="149" t="s">
        <v>162</v>
      </c>
      <c r="F227" s="150" t="s">
        <v>1703</v>
      </c>
      <c r="I227" s="151"/>
      <c r="L227" s="32"/>
      <c r="M227" s="152"/>
      <c r="T227" s="56"/>
      <c r="AT227" s="17" t="s">
        <v>162</v>
      </c>
      <c r="AU227" s="17" t="s">
        <v>87</v>
      </c>
    </row>
    <row r="228" spans="2:65" s="13" customFormat="1" ht="10.199999999999999">
      <c r="B228" s="159"/>
      <c r="D228" s="149" t="s">
        <v>163</v>
      </c>
      <c r="E228" s="160" t="s">
        <v>1</v>
      </c>
      <c r="F228" s="161" t="s">
        <v>1705</v>
      </c>
      <c r="H228" s="162">
        <v>115.67</v>
      </c>
      <c r="I228" s="163"/>
      <c r="L228" s="159"/>
      <c r="M228" s="164"/>
      <c r="T228" s="165"/>
      <c r="AT228" s="160" t="s">
        <v>163</v>
      </c>
      <c r="AU228" s="160" t="s">
        <v>87</v>
      </c>
      <c r="AV228" s="13" t="s">
        <v>87</v>
      </c>
      <c r="AW228" s="13" t="s">
        <v>33</v>
      </c>
      <c r="AX228" s="13" t="s">
        <v>85</v>
      </c>
      <c r="AY228" s="160" t="s">
        <v>149</v>
      </c>
    </row>
    <row r="229" spans="2:65" s="12" customFormat="1" ht="10.199999999999999">
      <c r="B229" s="153"/>
      <c r="D229" s="149" t="s">
        <v>163</v>
      </c>
      <c r="E229" s="154" t="s">
        <v>1</v>
      </c>
      <c r="F229" s="155" t="s">
        <v>1344</v>
      </c>
      <c r="H229" s="154" t="s">
        <v>1</v>
      </c>
      <c r="I229" s="156"/>
      <c r="L229" s="153"/>
      <c r="M229" s="157"/>
      <c r="T229" s="158"/>
      <c r="AT229" s="154" t="s">
        <v>163</v>
      </c>
      <c r="AU229" s="154" t="s">
        <v>87</v>
      </c>
      <c r="AV229" s="12" t="s">
        <v>85</v>
      </c>
      <c r="AW229" s="12" t="s">
        <v>33</v>
      </c>
      <c r="AX229" s="12" t="s">
        <v>77</v>
      </c>
      <c r="AY229" s="154" t="s">
        <v>149</v>
      </c>
    </row>
    <row r="230" spans="2:65" s="13" customFormat="1" ht="10.199999999999999">
      <c r="B230" s="159"/>
      <c r="D230" s="149" t="s">
        <v>163</v>
      </c>
      <c r="F230" s="161" t="s">
        <v>1706</v>
      </c>
      <c r="H230" s="162">
        <v>117.405</v>
      </c>
      <c r="I230" s="163"/>
      <c r="L230" s="159"/>
      <c r="M230" s="164"/>
      <c r="T230" s="165"/>
      <c r="AT230" s="160" t="s">
        <v>163</v>
      </c>
      <c r="AU230" s="160" t="s">
        <v>87</v>
      </c>
      <c r="AV230" s="13" t="s">
        <v>87</v>
      </c>
      <c r="AW230" s="13" t="s">
        <v>4</v>
      </c>
      <c r="AX230" s="13" t="s">
        <v>85</v>
      </c>
      <c r="AY230" s="160" t="s">
        <v>149</v>
      </c>
    </row>
    <row r="231" spans="2:65" s="1" customFormat="1" ht="16.5" customHeight="1">
      <c r="B231" s="32"/>
      <c r="C231" s="136" t="s">
        <v>406</v>
      </c>
      <c r="D231" s="136" t="s">
        <v>155</v>
      </c>
      <c r="E231" s="137" t="s">
        <v>1707</v>
      </c>
      <c r="F231" s="138" t="s">
        <v>1708</v>
      </c>
      <c r="G231" s="139" t="s">
        <v>505</v>
      </c>
      <c r="H231" s="140">
        <v>9</v>
      </c>
      <c r="I231" s="141"/>
      <c r="J231" s="142">
        <f>ROUND(I231*H231,2)</f>
        <v>0</v>
      </c>
      <c r="K231" s="138" t="s">
        <v>159</v>
      </c>
      <c r="L231" s="32"/>
      <c r="M231" s="143" t="s">
        <v>1</v>
      </c>
      <c r="N231" s="144" t="s">
        <v>42</v>
      </c>
      <c r="P231" s="145">
        <f>O231*H231</f>
        <v>0</v>
      </c>
      <c r="Q231" s="145">
        <v>1E-4</v>
      </c>
      <c r="R231" s="145">
        <f>Q231*H231</f>
        <v>9.0000000000000008E-4</v>
      </c>
      <c r="S231" s="145">
        <v>0</v>
      </c>
      <c r="T231" s="146">
        <f>S231*H231</f>
        <v>0</v>
      </c>
      <c r="AR231" s="147" t="s">
        <v>148</v>
      </c>
      <c r="AT231" s="147" t="s">
        <v>155</v>
      </c>
      <c r="AU231" s="147" t="s">
        <v>87</v>
      </c>
      <c r="AY231" s="17" t="s">
        <v>149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7" t="s">
        <v>85</v>
      </c>
      <c r="BK231" s="148">
        <f>ROUND(I231*H231,2)</f>
        <v>0</v>
      </c>
      <c r="BL231" s="17" t="s">
        <v>148</v>
      </c>
      <c r="BM231" s="147" t="s">
        <v>1709</v>
      </c>
    </row>
    <row r="232" spans="2:65" s="1" customFormat="1" ht="10.199999999999999">
      <c r="B232" s="32"/>
      <c r="D232" s="149" t="s">
        <v>162</v>
      </c>
      <c r="F232" s="150" t="s">
        <v>1710</v>
      </c>
      <c r="I232" s="151"/>
      <c r="L232" s="32"/>
      <c r="M232" s="152"/>
      <c r="T232" s="56"/>
      <c r="AT232" s="17" t="s">
        <v>162</v>
      </c>
      <c r="AU232" s="17" t="s">
        <v>87</v>
      </c>
    </row>
    <row r="233" spans="2:65" s="13" customFormat="1" ht="10.199999999999999">
      <c r="B233" s="159"/>
      <c r="D233" s="149" t="s">
        <v>163</v>
      </c>
      <c r="E233" s="160" t="s">
        <v>1</v>
      </c>
      <c r="F233" s="161" t="s">
        <v>1711</v>
      </c>
      <c r="H233" s="162">
        <v>8</v>
      </c>
      <c r="I233" s="163"/>
      <c r="L233" s="159"/>
      <c r="M233" s="164"/>
      <c r="T233" s="165"/>
      <c r="AT233" s="160" t="s">
        <v>163</v>
      </c>
      <c r="AU233" s="160" t="s">
        <v>87</v>
      </c>
      <c r="AV233" s="13" t="s">
        <v>87</v>
      </c>
      <c r="AW233" s="13" t="s">
        <v>33</v>
      </c>
      <c r="AX233" s="13" t="s">
        <v>77</v>
      </c>
      <c r="AY233" s="160" t="s">
        <v>149</v>
      </c>
    </row>
    <row r="234" spans="2:65" s="13" customFormat="1" ht="10.199999999999999">
      <c r="B234" s="159"/>
      <c r="D234" s="149" t="s">
        <v>163</v>
      </c>
      <c r="E234" s="160" t="s">
        <v>1</v>
      </c>
      <c r="F234" s="161" t="s">
        <v>1712</v>
      </c>
      <c r="H234" s="162">
        <v>1</v>
      </c>
      <c r="I234" s="163"/>
      <c r="L234" s="159"/>
      <c r="M234" s="164"/>
      <c r="T234" s="165"/>
      <c r="AT234" s="160" t="s">
        <v>163</v>
      </c>
      <c r="AU234" s="160" t="s">
        <v>87</v>
      </c>
      <c r="AV234" s="13" t="s">
        <v>87</v>
      </c>
      <c r="AW234" s="13" t="s">
        <v>33</v>
      </c>
      <c r="AX234" s="13" t="s">
        <v>77</v>
      </c>
      <c r="AY234" s="160" t="s">
        <v>149</v>
      </c>
    </row>
    <row r="235" spans="2:65" s="14" customFormat="1" ht="10.199999999999999">
      <c r="B235" s="169"/>
      <c r="D235" s="149" t="s">
        <v>163</v>
      </c>
      <c r="E235" s="170" t="s">
        <v>1</v>
      </c>
      <c r="F235" s="171" t="s">
        <v>271</v>
      </c>
      <c r="H235" s="172">
        <v>9</v>
      </c>
      <c r="I235" s="173"/>
      <c r="L235" s="169"/>
      <c r="M235" s="174"/>
      <c r="T235" s="175"/>
      <c r="AT235" s="170" t="s">
        <v>163</v>
      </c>
      <c r="AU235" s="170" t="s">
        <v>87</v>
      </c>
      <c r="AV235" s="14" t="s">
        <v>148</v>
      </c>
      <c r="AW235" s="14" t="s">
        <v>33</v>
      </c>
      <c r="AX235" s="14" t="s">
        <v>85</v>
      </c>
      <c r="AY235" s="170" t="s">
        <v>149</v>
      </c>
    </row>
    <row r="236" spans="2:65" s="1" customFormat="1" ht="16.5" customHeight="1">
      <c r="B236" s="32"/>
      <c r="C236" s="176" t="s">
        <v>413</v>
      </c>
      <c r="D236" s="176" t="s">
        <v>414</v>
      </c>
      <c r="E236" s="177" t="s">
        <v>1713</v>
      </c>
      <c r="F236" s="178" t="s">
        <v>1714</v>
      </c>
      <c r="G236" s="179" t="s">
        <v>505</v>
      </c>
      <c r="H236" s="180">
        <v>8</v>
      </c>
      <c r="I236" s="181"/>
      <c r="J236" s="182">
        <f>ROUND(I236*H236,2)</f>
        <v>0</v>
      </c>
      <c r="K236" s="178" t="s">
        <v>159</v>
      </c>
      <c r="L236" s="183"/>
      <c r="M236" s="184" t="s">
        <v>1</v>
      </c>
      <c r="N236" s="185" t="s">
        <v>42</v>
      </c>
      <c r="P236" s="145">
        <f>O236*H236</f>
        <v>0</v>
      </c>
      <c r="Q236" s="145">
        <v>9.7999999999999997E-3</v>
      </c>
      <c r="R236" s="145">
        <f>Q236*H236</f>
        <v>7.8399999999999997E-2</v>
      </c>
      <c r="S236" s="145">
        <v>0</v>
      </c>
      <c r="T236" s="146">
        <f>S236*H236</f>
        <v>0</v>
      </c>
      <c r="AR236" s="147" t="s">
        <v>200</v>
      </c>
      <c r="AT236" s="147" t="s">
        <v>414</v>
      </c>
      <c r="AU236" s="147" t="s">
        <v>87</v>
      </c>
      <c r="AY236" s="17" t="s">
        <v>149</v>
      </c>
      <c r="BE236" s="148">
        <f>IF(N236="základní",J236,0)</f>
        <v>0</v>
      </c>
      <c r="BF236" s="148">
        <f>IF(N236="snížená",J236,0)</f>
        <v>0</v>
      </c>
      <c r="BG236" s="148">
        <f>IF(N236="zákl. přenesená",J236,0)</f>
        <v>0</v>
      </c>
      <c r="BH236" s="148">
        <f>IF(N236="sníž. přenesená",J236,0)</f>
        <v>0</v>
      </c>
      <c r="BI236" s="148">
        <f>IF(N236="nulová",J236,0)</f>
        <v>0</v>
      </c>
      <c r="BJ236" s="17" t="s">
        <v>85</v>
      </c>
      <c r="BK236" s="148">
        <f>ROUND(I236*H236,2)</f>
        <v>0</v>
      </c>
      <c r="BL236" s="17" t="s">
        <v>148</v>
      </c>
      <c r="BM236" s="147" t="s">
        <v>1715</v>
      </c>
    </row>
    <row r="237" spans="2:65" s="1" customFormat="1" ht="10.199999999999999">
      <c r="B237" s="32"/>
      <c r="D237" s="149" t="s">
        <v>162</v>
      </c>
      <c r="F237" s="150" t="s">
        <v>1714</v>
      </c>
      <c r="I237" s="151"/>
      <c r="L237" s="32"/>
      <c r="M237" s="152"/>
      <c r="T237" s="56"/>
      <c r="AT237" s="17" t="s">
        <v>162</v>
      </c>
      <c r="AU237" s="17" t="s">
        <v>87</v>
      </c>
    </row>
    <row r="238" spans="2:65" s="13" customFormat="1" ht="10.199999999999999">
      <c r="B238" s="159"/>
      <c r="D238" s="149" t="s">
        <v>163</v>
      </c>
      <c r="E238" s="160" t="s">
        <v>1</v>
      </c>
      <c r="F238" s="161" t="s">
        <v>1716</v>
      </c>
      <c r="H238" s="162">
        <v>8</v>
      </c>
      <c r="I238" s="163"/>
      <c r="L238" s="159"/>
      <c r="M238" s="164"/>
      <c r="T238" s="165"/>
      <c r="AT238" s="160" t="s">
        <v>163</v>
      </c>
      <c r="AU238" s="160" t="s">
        <v>87</v>
      </c>
      <c r="AV238" s="13" t="s">
        <v>87</v>
      </c>
      <c r="AW238" s="13" t="s">
        <v>33</v>
      </c>
      <c r="AX238" s="13" t="s">
        <v>85</v>
      </c>
      <c r="AY238" s="160" t="s">
        <v>149</v>
      </c>
    </row>
    <row r="239" spans="2:65" s="1" customFormat="1" ht="16.5" customHeight="1">
      <c r="B239" s="32"/>
      <c r="C239" s="176" t="s">
        <v>421</v>
      </c>
      <c r="D239" s="176" t="s">
        <v>414</v>
      </c>
      <c r="E239" s="177" t="s">
        <v>1717</v>
      </c>
      <c r="F239" s="178" t="s">
        <v>1718</v>
      </c>
      <c r="G239" s="179" t="s">
        <v>505</v>
      </c>
      <c r="H239" s="180">
        <v>1</v>
      </c>
      <c r="I239" s="181"/>
      <c r="J239" s="182">
        <f>ROUND(I239*H239,2)</f>
        <v>0</v>
      </c>
      <c r="K239" s="178" t="s">
        <v>159</v>
      </c>
      <c r="L239" s="183"/>
      <c r="M239" s="184" t="s">
        <v>1</v>
      </c>
      <c r="N239" s="185" t="s">
        <v>42</v>
      </c>
      <c r="P239" s="145">
        <f>O239*H239</f>
        <v>0</v>
      </c>
      <c r="Q239" s="145">
        <v>1.09E-2</v>
      </c>
      <c r="R239" s="145">
        <f>Q239*H239</f>
        <v>1.09E-2</v>
      </c>
      <c r="S239" s="145">
        <v>0</v>
      </c>
      <c r="T239" s="146">
        <f>S239*H239</f>
        <v>0</v>
      </c>
      <c r="AR239" s="147" t="s">
        <v>200</v>
      </c>
      <c r="AT239" s="147" t="s">
        <v>414</v>
      </c>
      <c r="AU239" s="147" t="s">
        <v>87</v>
      </c>
      <c r="AY239" s="17" t="s">
        <v>149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85</v>
      </c>
      <c r="BK239" s="148">
        <f>ROUND(I239*H239,2)</f>
        <v>0</v>
      </c>
      <c r="BL239" s="17" t="s">
        <v>148</v>
      </c>
      <c r="BM239" s="147" t="s">
        <v>1719</v>
      </c>
    </row>
    <row r="240" spans="2:65" s="1" customFormat="1" ht="10.199999999999999">
      <c r="B240" s="32"/>
      <c r="D240" s="149" t="s">
        <v>162</v>
      </c>
      <c r="F240" s="150" t="s">
        <v>1718</v>
      </c>
      <c r="I240" s="151"/>
      <c r="L240" s="32"/>
      <c r="M240" s="152"/>
      <c r="T240" s="56"/>
      <c r="AT240" s="17" t="s">
        <v>162</v>
      </c>
      <c r="AU240" s="17" t="s">
        <v>87</v>
      </c>
    </row>
    <row r="241" spans="2:65" s="13" customFormat="1" ht="10.199999999999999">
      <c r="B241" s="159"/>
      <c r="D241" s="149" t="s">
        <v>163</v>
      </c>
      <c r="E241" s="160" t="s">
        <v>1</v>
      </c>
      <c r="F241" s="161" t="s">
        <v>880</v>
      </c>
      <c r="H241" s="162">
        <v>1</v>
      </c>
      <c r="I241" s="163"/>
      <c r="L241" s="159"/>
      <c r="M241" s="164"/>
      <c r="T241" s="165"/>
      <c r="AT241" s="160" t="s">
        <v>163</v>
      </c>
      <c r="AU241" s="160" t="s">
        <v>87</v>
      </c>
      <c r="AV241" s="13" t="s">
        <v>87</v>
      </c>
      <c r="AW241" s="13" t="s">
        <v>33</v>
      </c>
      <c r="AX241" s="13" t="s">
        <v>85</v>
      </c>
      <c r="AY241" s="160" t="s">
        <v>149</v>
      </c>
    </row>
    <row r="242" spans="2:65" s="1" customFormat="1" ht="16.5" customHeight="1">
      <c r="B242" s="32"/>
      <c r="C242" s="136" t="s">
        <v>435</v>
      </c>
      <c r="D242" s="136" t="s">
        <v>155</v>
      </c>
      <c r="E242" s="137" t="s">
        <v>1720</v>
      </c>
      <c r="F242" s="138" t="s">
        <v>1721</v>
      </c>
      <c r="G242" s="139" t="s">
        <v>327</v>
      </c>
      <c r="H242" s="140">
        <v>18</v>
      </c>
      <c r="I242" s="141"/>
      <c r="J242" s="142">
        <f>ROUND(I242*H242,2)</f>
        <v>0</v>
      </c>
      <c r="K242" s="138" t="s">
        <v>159</v>
      </c>
      <c r="L242" s="32"/>
      <c r="M242" s="143" t="s">
        <v>1</v>
      </c>
      <c r="N242" s="144" t="s">
        <v>42</v>
      </c>
      <c r="P242" s="145">
        <f>O242*H242</f>
        <v>0</v>
      </c>
      <c r="Q242" s="145">
        <v>0</v>
      </c>
      <c r="R242" s="145">
        <f>Q242*H242</f>
        <v>0</v>
      </c>
      <c r="S242" s="145">
        <v>0.6</v>
      </c>
      <c r="T242" s="146">
        <f>S242*H242</f>
        <v>10.799999999999999</v>
      </c>
      <c r="AR242" s="147" t="s">
        <v>148</v>
      </c>
      <c r="AT242" s="147" t="s">
        <v>155</v>
      </c>
      <c r="AU242" s="147" t="s">
        <v>87</v>
      </c>
      <c r="AY242" s="17" t="s">
        <v>149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7" t="s">
        <v>85</v>
      </c>
      <c r="BK242" s="148">
        <f>ROUND(I242*H242,2)</f>
        <v>0</v>
      </c>
      <c r="BL242" s="17" t="s">
        <v>148</v>
      </c>
      <c r="BM242" s="147" t="s">
        <v>1722</v>
      </c>
    </row>
    <row r="243" spans="2:65" s="1" customFormat="1" ht="10.199999999999999">
      <c r="B243" s="32"/>
      <c r="D243" s="149" t="s">
        <v>162</v>
      </c>
      <c r="F243" s="150" t="s">
        <v>1723</v>
      </c>
      <c r="I243" s="151"/>
      <c r="L243" s="32"/>
      <c r="M243" s="152"/>
      <c r="T243" s="56"/>
      <c r="AT243" s="17" t="s">
        <v>162</v>
      </c>
      <c r="AU243" s="17" t="s">
        <v>87</v>
      </c>
    </row>
    <row r="244" spans="2:65" s="12" customFormat="1" ht="10.199999999999999">
      <c r="B244" s="153"/>
      <c r="D244" s="149" t="s">
        <v>163</v>
      </c>
      <c r="E244" s="154" t="s">
        <v>1</v>
      </c>
      <c r="F244" s="155" t="s">
        <v>1724</v>
      </c>
      <c r="H244" s="154" t="s">
        <v>1</v>
      </c>
      <c r="I244" s="156"/>
      <c r="L244" s="153"/>
      <c r="M244" s="157"/>
      <c r="T244" s="158"/>
      <c r="AT244" s="154" t="s">
        <v>163</v>
      </c>
      <c r="AU244" s="154" t="s">
        <v>87</v>
      </c>
      <c r="AV244" s="12" t="s">
        <v>85</v>
      </c>
      <c r="AW244" s="12" t="s">
        <v>33</v>
      </c>
      <c r="AX244" s="12" t="s">
        <v>77</v>
      </c>
      <c r="AY244" s="154" t="s">
        <v>149</v>
      </c>
    </row>
    <row r="245" spans="2:65" s="13" customFormat="1" ht="10.199999999999999">
      <c r="B245" s="159"/>
      <c r="D245" s="149" t="s">
        <v>163</v>
      </c>
      <c r="E245" s="160" t="s">
        <v>1</v>
      </c>
      <c r="F245" s="161" t="s">
        <v>1725</v>
      </c>
      <c r="H245" s="162">
        <v>18</v>
      </c>
      <c r="I245" s="163"/>
      <c r="L245" s="159"/>
      <c r="M245" s="164"/>
      <c r="T245" s="165"/>
      <c r="AT245" s="160" t="s">
        <v>163</v>
      </c>
      <c r="AU245" s="160" t="s">
        <v>87</v>
      </c>
      <c r="AV245" s="13" t="s">
        <v>87</v>
      </c>
      <c r="AW245" s="13" t="s">
        <v>33</v>
      </c>
      <c r="AX245" s="13" t="s">
        <v>85</v>
      </c>
      <c r="AY245" s="160" t="s">
        <v>149</v>
      </c>
    </row>
    <row r="246" spans="2:65" s="1" customFormat="1" ht="16.5" customHeight="1">
      <c r="B246" s="32"/>
      <c r="C246" s="136" t="s">
        <v>447</v>
      </c>
      <c r="D246" s="136" t="s">
        <v>155</v>
      </c>
      <c r="E246" s="137" t="s">
        <v>1726</v>
      </c>
      <c r="F246" s="138" t="s">
        <v>1727</v>
      </c>
      <c r="G246" s="139" t="s">
        <v>1728</v>
      </c>
      <c r="H246" s="140">
        <v>5</v>
      </c>
      <c r="I246" s="141"/>
      <c r="J246" s="142">
        <f>ROUND(I246*H246,2)</f>
        <v>0</v>
      </c>
      <c r="K246" s="138" t="s">
        <v>159</v>
      </c>
      <c r="L246" s="32"/>
      <c r="M246" s="143" t="s">
        <v>1</v>
      </c>
      <c r="N246" s="144" t="s">
        <v>42</v>
      </c>
      <c r="P246" s="145">
        <f>O246*H246</f>
        <v>0</v>
      </c>
      <c r="Q246" s="145">
        <v>2.5000000000000001E-4</v>
      </c>
      <c r="R246" s="145">
        <f>Q246*H246</f>
        <v>1.25E-3</v>
      </c>
      <c r="S246" s="145">
        <v>0</v>
      </c>
      <c r="T246" s="146">
        <f>S246*H246</f>
        <v>0</v>
      </c>
      <c r="AR246" s="147" t="s">
        <v>148</v>
      </c>
      <c r="AT246" s="147" t="s">
        <v>155</v>
      </c>
      <c r="AU246" s="147" t="s">
        <v>87</v>
      </c>
      <c r="AY246" s="17" t="s">
        <v>149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7" t="s">
        <v>85</v>
      </c>
      <c r="BK246" s="148">
        <f>ROUND(I246*H246,2)</f>
        <v>0</v>
      </c>
      <c r="BL246" s="17" t="s">
        <v>148</v>
      </c>
      <c r="BM246" s="147" t="s">
        <v>1729</v>
      </c>
    </row>
    <row r="247" spans="2:65" s="1" customFormat="1" ht="10.199999999999999">
      <c r="B247" s="32"/>
      <c r="D247" s="149" t="s">
        <v>162</v>
      </c>
      <c r="F247" s="150" t="s">
        <v>1730</v>
      </c>
      <c r="I247" s="151"/>
      <c r="L247" s="32"/>
      <c r="M247" s="152"/>
      <c r="T247" s="56"/>
      <c r="AT247" s="17" t="s">
        <v>162</v>
      </c>
      <c r="AU247" s="17" t="s">
        <v>87</v>
      </c>
    </row>
    <row r="248" spans="2:65" s="13" customFormat="1" ht="10.199999999999999">
      <c r="B248" s="159"/>
      <c r="D248" s="149" t="s">
        <v>163</v>
      </c>
      <c r="E248" s="160" t="s">
        <v>1</v>
      </c>
      <c r="F248" s="161" t="s">
        <v>1731</v>
      </c>
      <c r="H248" s="162">
        <v>5</v>
      </c>
      <c r="I248" s="163"/>
      <c r="L248" s="159"/>
      <c r="M248" s="164"/>
      <c r="T248" s="165"/>
      <c r="AT248" s="160" t="s">
        <v>163</v>
      </c>
      <c r="AU248" s="160" t="s">
        <v>87</v>
      </c>
      <c r="AV248" s="13" t="s">
        <v>87</v>
      </c>
      <c r="AW248" s="13" t="s">
        <v>33</v>
      </c>
      <c r="AX248" s="13" t="s">
        <v>85</v>
      </c>
      <c r="AY248" s="160" t="s">
        <v>149</v>
      </c>
    </row>
    <row r="249" spans="2:65" s="1" customFormat="1" ht="16.5" customHeight="1">
      <c r="B249" s="32"/>
      <c r="C249" s="136" t="s">
        <v>452</v>
      </c>
      <c r="D249" s="136" t="s">
        <v>155</v>
      </c>
      <c r="E249" s="137" t="s">
        <v>1732</v>
      </c>
      <c r="F249" s="138" t="s">
        <v>1733</v>
      </c>
      <c r="G249" s="139" t="s">
        <v>505</v>
      </c>
      <c r="H249" s="140">
        <v>3</v>
      </c>
      <c r="I249" s="141"/>
      <c r="J249" s="142">
        <f>ROUND(I249*H249,2)</f>
        <v>0</v>
      </c>
      <c r="K249" s="138" t="s">
        <v>159</v>
      </c>
      <c r="L249" s="32"/>
      <c r="M249" s="143" t="s">
        <v>1</v>
      </c>
      <c r="N249" s="144" t="s">
        <v>42</v>
      </c>
      <c r="P249" s="145">
        <f>O249*H249</f>
        <v>0</v>
      </c>
      <c r="Q249" s="145">
        <v>2.0100099999999999</v>
      </c>
      <c r="R249" s="145">
        <f>Q249*H249</f>
        <v>6.03003</v>
      </c>
      <c r="S249" s="145">
        <v>0</v>
      </c>
      <c r="T249" s="146">
        <f>S249*H249</f>
        <v>0</v>
      </c>
      <c r="AR249" s="147" t="s">
        <v>148</v>
      </c>
      <c r="AT249" s="147" t="s">
        <v>155</v>
      </c>
      <c r="AU249" s="147" t="s">
        <v>87</v>
      </c>
      <c r="AY249" s="17" t="s">
        <v>149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7" t="s">
        <v>85</v>
      </c>
      <c r="BK249" s="148">
        <f>ROUND(I249*H249,2)</f>
        <v>0</v>
      </c>
      <c r="BL249" s="17" t="s">
        <v>148</v>
      </c>
      <c r="BM249" s="147" t="s">
        <v>1734</v>
      </c>
    </row>
    <row r="250" spans="2:65" s="1" customFormat="1" ht="19.2">
      <c r="B250" s="32"/>
      <c r="D250" s="149" t="s">
        <v>162</v>
      </c>
      <c r="F250" s="150" t="s">
        <v>1735</v>
      </c>
      <c r="I250" s="151"/>
      <c r="L250" s="32"/>
      <c r="M250" s="152"/>
      <c r="T250" s="56"/>
      <c r="AT250" s="17" t="s">
        <v>162</v>
      </c>
      <c r="AU250" s="17" t="s">
        <v>87</v>
      </c>
    </row>
    <row r="251" spans="2:65" s="13" customFormat="1" ht="10.199999999999999">
      <c r="B251" s="159"/>
      <c r="D251" s="149" t="s">
        <v>163</v>
      </c>
      <c r="E251" s="160" t="s">
        <v>1</v>
      </c>
      <c r="F251" s="161" t="s">
        <v>1736</v>
      </c>
      <c r="H251" s="162">
        <v>3</v>
      </c>
      <c r="I251" s="163"/>
      <c r="L251" s="159"/>
      <c r="M251" s="164"/>
      <c r="T251" s="165"/>
      <c r="AT251" s="160" t="s">
        <v>163</v>
      </c>
      <c r="AU251" s="160" t="s">
        <v>87</v>
      </c>
      <c r="AV251" s="13" t="s">
        <v>87</v>
      </c>
      <c r="AW251" s="13" t="s">
        <v>33</v>
      </c>
      <c r="AX251" s="13" t="s">
        <v>85</v>
      </c>
      <c r="AY251" s="160" t="s">
        <v>149</v>
      </c>
    </row>
    <row r="252" spans="2:65" s="12" customFormat="1" ht="10.199999999999999">
      <c r="B252" s="153"/>
      <c r="D252" s="149" t="s">
        <v>163</v>
      </c>
      <c r="E252" s="154" t="s">
        <v>1</v>
      </c>
      <c r="F252" s="155" t="s">
        <v>1737</v>
      </c>
      <c r="H252" s="154" t="s">
        <v>1</v>
      </c>
      <c r="I252" s="156"/>
      <c r="L252" s="153"/>
      <c r="M252" s="157"/>
      <c r="T252" s="158"/>
      <c r="AT252" s="154" t="s">
        <v>163</v>
      </c>
      <c r="AU252" s="154" t="s">
        <v>87</v>
      </c>
      <c r="AV252" s="12" t="s">
        <v>85</v>
      </c>
      <c r="AW252" s="12" t="s">
        <v>33</v>
      </c>
      <c r="AX252" s="12" t="s">
        <v>77</v>
      </c>
      <c r="AY252" s="154" t="s">
        <v>149</v>
      </c>
    </row>
    <row r="253" spans="2:65" s="1" customFormat="1" ht="21.75" customHeight="1">
      <c r="B253" s="32"/>
      <c r="C253" s="136" t="s">
        <v>458</v>
      </c>
      <c r="D253" s="136" t="s">
        <v>155</v>
      </c>
      <c r="E253" s="137" t="s">
        <v>1738</v>
      </c>
      <c r="F253" s="138" t="s">
        <v>1739</v>
      </c>
      <c r="G253" s="139" t="s">
        <v>505</v>
      </c>
      <c r="H253" s="140">
        <v>3</v>
      </c>
      <c r="I253" s="141"/>
      <c r="J253" s="142">
        <f>ROUND(I253*H253,2)</f>
        <v>0</v>
      </c>
      <c r="K253" s="138" t="s">
        <v>159</v>
      </c>
      <c r="L253" s="32"/>
      <c r="M253" s="143" t="s">
        <v>1</v>
      </c>
      <c r="N253" s="144" t="s">
        <v>42</v>
      </c>
      <c r="P253" s="145">
        <f>O253*H253</f>
        <v>0</v>
      </c>
      <c r="Q253" s="145">
        <v>2.2558199999999999</v>
      </c>
      <c r="R253" s="145">
        <f>Q253*H253</f>
        <v>6.7674599999999998</v>
      </c>
      <c r="S253" s="145">
        <v>0</v>
      </c>
      <c r="T253" s="146">
        <f>S253*H253</f>
        <v>0</v>
      </c>
      <c r="AR253" s="147" t="s">
        <v>148</v>
      </c>
      <c r="AT253" s="147" t="s">
        <v>155</v>
      </c>
      <c r="AU253" s="147" t="s">
        <v>87</v>
      </c>
      <c r="AY253" s="17" t="s">
        <v>149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7" t="s">
        <v>85</v>
      </c>
      <c r="BK253" s="148">
        <f>ROUND(I253*H253,2)</f>
        <v>0</v>
      </c>
      <c r="BL253" s="17" t="s">
        <v>148</v>
      </c>
      <c r="BM253" s="147" t="s">
        <v>1740</v>
      </c>
    </row>
    <row r="254" spans="2:65" s="1" customFormat="1" ht="19.2">
      <c r="B254" s="32"/>
      <c r="D254" s="149" t="s">
        <v>162</v>
      </c>
      <c r="F254" s="150" t="s">
        <v>1741</v>
      </c>
      <c r="I254" s="151"/>
      <c r="L254" s="32"/>
      <c r="M254" s="152"/>
      <c r="T254" s="56"/>
      <c r="AT254" s="17" t="s">
        <v>162</v>
      </c>
      <c r="AU254" s="17" t="s">
        <v>87</v>
      </c>
    </row>
    <row r="255" spans="2:65" s="13" customFormat="1" ht="10.199999999999999">
      <c r="B255" s="159"/>
      <c r="D255" s="149" t="s">
        <v>163</v>
      </c>
      <c r="E255" s="160" t="s">
        <v>1</v>
      </c>
      <c r="F255" s="161" t="s">
        <v>1742</v>
      </c>
      <c r="H255" s="162">
        <v>3</v>
      </c>
      <c r="I255" s="163"/>
      <c r="L255" s="159"/>
      <c r="M255" s="164"/>
      <c r="T255" s="165"/>
      <c r="AT255" s="160" t="s">
        <v>163</v>
      </c>
      <c r="AU255" s="160" t="s">
        <v>87</v>
      </c>
      <c r="AV255" s="13" t="s">
        <v>87</v>
      </c>
      <c r="AW255" s="13" t="s">
        <v>33</v>
      </c>
      <c r="AX255" s="13" t="s">
        <v>85</v>
      </c>
      <c r="AY255" s="160" t="s">
        <v>149</v>
      </c>
    </row>
    <row r="256" spans="2:65" s="1" customFormat="1" ht="16.5" customHeight="1">
      <c r="B256" s="32"/>
      <c r="C256" s="176" t="s">
        <v>464</v>
      </c>
      <c r="D256" s="176" t="s">
        <v>414</v>
      </c>
      <c r="E256" s="177" t="s">
        <v>1743</v>
      </c>
      <c r="F256" s="178" t="s">
        <v>1744</v>
      </c>
      <c r="G256" s="179" t="s">
        <v>505</v>
      </c>
      <c r="H256" s="180">
        <v>2</v>
      </c>
      <c r="I256" s="181"/>
      <c r="J256" s="182">
        <f>ROUND(I256*H256,2)</f>
        <v>0</v>
      </c>
      <c r="K256" s="178" t="s">
        <v>159</v>
      </c>
      <c r="L256" s="183"/>
      <c r="M256" s="184" t="s">
        <v>1</v>
      </c>
      <c r="N256" s="185" t="s">
        <v>42</v>
      </c>
      <c r="P256" s="145">
        <f>O256*H256</f>
        <v>0</v>
      </c>
      <c r="Q256" s="145">
        <v>2.4169999999999998</v>
      </c>
      <c r="R256" s="145">
        <f>Q256*H256</f>
        <v>4.8339999999999996</v>
      </c>
      <c r="S256" s="145">
        <v>0</v>
      </c>
      <c r="T256" s="146">
        <f>S256*H256</f>
        <v>0</v>
      </c>
      <c r="AR256" s="147" t="s">
        <v>200</v>
      </c>
      <c r="AT256" s="147" t="s">
        <v>414</v>
      </c>
      <c r="AU256" s="147" t="s">
        <v>87</v>
      </c>
      <c r="AY256" s="17" t="s">
        <v>149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7" t="s">
        <v>85</v>
      </c>
      <c r="BK256" s="148">
        <f>ROUND(I256*H256,2)</f>
        <v>0</v>
      </c>
      <c r="BL256" s="17" t="s">
        <v>148</v>
      </c>
      <c r="BM256" s="147" t="s">
        <v>1745</v>
      </c>
    </row>
    <row r="257" spans="2:65" s="1" customFormat="1" ht="10.199999999999999">
      <c r="B257" s="32"/>
      <c r="D257" s="149" t="s">
        <v>162</v>
      </c>
      <c r="F257" s="150" t="s">
        <v>1744</v>
      </c>
      <c r="I257" s="151"/>
      <c r="L257" s="32"/>
      <c r="M257" s="152"/>
      <c r="T257" s="56"/>
      <c r="AT257" s="17" t="s">
        <v>162</v>
      </c>
      <c r="AU257" s="17" t="s">
        <v>87</v>
      </c>
    </row>
    <row r="258" spans="2:65" s="12" customFormat="1" ht="10.199999999999999">
      <c r="B258" s="153"/>
      <c r="D258" s="149" t="s">
        <v>163</v>
      </c>
      <c r="E258" s="154" t="s">
        <v>1</v>
      </c>
      <c r="F258" s="155" t="s">
        <v>1746</v>
      </c>
      <c r="H258" s="154" t="s">
        <v>1</v>
      </c>
      <c r="I258" s="156"/>
      <c r="L258" s="153"/>
      <c r="M258" s="157"/>
      <c r="T258" s="158"/>
      <c r="AT258" s="154" t="s">
        <v>163</v>
      </c>
      <c r="AU258" s="154" t="s">
        <v>87</v>
      </c>
      <c r="AV258" s="12" t="s">
        <v>85</v>
      </c>
      <c r="AW258" s="12" t="s">
        <v>33</v>
      </c>
      <c r="AX258" s="12" t="s">
        <v>77</v>
      </c>
      <c r="AY258" s="154" t="s">
        <v>149</v>
      </c>
    </row>
    <row r="259" spans="2:65" s="13" customFormat="1" ht="10.199999999999999">
      <c r="B259" s="159"/>
      <c r="D259" s="149" t="s">
        <v>163</v>
      </c>
      <c r="E259" s="160" t="s">
        <v>1</v>
      </c>
      <c r="F259" s="161" t="s">
        <v>1747</v>
      </c>
      <c r="H259" s="162">
        <v>2</v>
      </c>
      <c r="I259" s="163"/>
      <c r="L259" s="159"/>
      <c r="M259" s="164"/>
      <c r="T259" s="165"/>
      <c r="AT259" s="160" t="s">
        <v>163</v>
      </c>
      <c r="AU259" s="160" t="s">
        <v>87</v>
      </c>
      <c r="AV259" s="13" t="s">
        <v>87</v>
      </c>
      <c r="AW259" s="13" t="s">
        <v>33</v>
      </c>
      <c r="AX259" s="13" t="s">
        <v>85</v>
      </c>
      <c r="AY259" s="160" t="s">
        <v>149</v>
      </c>
    </row>
    <row r="260" spans="2:65" s="1" customFormat="1" ht="16.5" customHeight="1">
      <c r="B260" s="32"/>
      <c r="C260" s="176" t="s">
        <v>470</v>
      </c>
      <c r="D260" s="176" t="s">
        <v>414</v>
      </c>
      <c r="E260" s="177" t="s">
        <v>1748</v>
      </c>
      <c r="F260" s="178" t="s">
        <v>1749</v>
      </c>
      <c r="G260" s="179" t="s">
        <v>505</v>
      </c>
      <c r="H260" s="180">
        <v>1</v>
      </c>
      <c r="I260" s="181"/>
      <c r="J260" s="182">
        <f>ROUND(I260*H260,2)</f>
        <v>0</v>
      </c>
      <c r="K260" s="178" t="s">
        <v>159</v>
      </c>
      <c r="L260" s="183"/>
      <c r="M260" s="184" t="s">
        <v>1</v>
      </c>
      <c r="N260" s="185" t="s">
        <v>42</v>
      </c>
      <c r="P260" s="145">
        <f>O260*H260</f>
        <v>0</v>
      </c>
      <c r="Q260" s="145">
        <v>2.5659999999999998</v>
      </c>
      <c r="R260" s="145">
        <f>Q260*H260</f>
        <v>2.5659999999999998</v>
      </c>
      <c r="S260" s="145">
        <v>0</v>
      </c>
      <c r="T260" s="146">
        <f>S260*H260</f>
        <v>0</v>
      </c>
      <c r="AR260" s="147" t="s">
        <v>200</v>
      </c>
      <c r="AT260" s="147" t="s">
        <v>414</v>
      </c>
      <c r="AU260" s="147" t="s">
        <v>87</v>
      </c>
      <c r="AY260" s="17" t="s">
        <v>149</v>
      </c>
      <c r="BE260" s="148">
        <f>IF(N260="základní",J260,0)</f>
        <v>0</v>
      </c>
      <c r="BF260" s="148">
        <f>IF(N260="snížená",J260,0)</f>
        <v>0</v>
      </c>
      <c r="BG260" s="148">
        <f>IF(N260="zákl. přenesená",J260,0)</f>
        <v>0</v>
      </c>
      <c r="BH260" s="148">
        <f>IF(N260="sníž. přenesená",J260,0)</f>
        <v>0</v>
      </c>
      <c r="BI260" s="148">
        <f>IF(N260="nulová",J260,0)</f>
        <v>0</v>
      </c>
      <c r="BJ260" s="17" t="s">
        <v>85</v>
      </c>
      <c r="BK260" s="148">
        <f>ROUND(I260*H260,2)</f>
        <v>0</v>
      </c>
      <c r="BL260" s="17" t="s">
        <v>148</v>
      </c>
      <c r="BM260" s="147" t="s">
        <v>1750</v>
      </c>
    </row>
    <row r="261" spans="2:65" s="1" customFormat="1" ht="10.199999999999999">
      <c r="B261" s="32"/>
      <c r="D261" s="149" t="s">
        <v>162</v>
      </c>
      <c r="F261" s="150" t="s">
        <v>1749</v>
      </c>
      <c r="I261" s="151"/>
      <c r="L261" s="32"/>
      <c r="M261" s="152"/>
      <c r="T261" s="56"/>
      <c r="AT261" s="17" t="s">
        <v>162</v>
      </c>
      <c r="AU261" s="17" t="s">
        <v>87</v>
      </c>
    </row>
    <row r="262" spans="2:65" s="12" customFormat="1" ht="10.199999999999999">
      <c r="B262" s="153"/>
      <c r="D262" s="149" t="s">
        <v>163</v>
      </c>
      <c r="E262" s="154" t="s">
        <v>1</v>
      </c>
      <c r="F262" s="155" t="s">
        <v>1746</v>
      </c>
      <c r="H262" s="154" t="s">
        <v>1</v>
      </c>
      <c r="I262" s="156"/>
      <c r="L262" s="153"/>
      <c r="M262" s="157"/>
      <c r="T262" s="158"/>
      <c r="AT262" s="154" t="s">
        <v>163</v>
      </c>
      <c r="AU262" s="154" t="s">
        <v>87</v>
      </c>
      <c r="AV262" s="12" t="s">
        <v>85</v>
      </c>
      <c r="AW262" s="12" t="s">
        <v>33</v>
      </c>
      <c r="AX262" s="12" t="s">
        <v>77</v>
      </c>
      <c r="AY262" s="154" t="s">
        <v>149</v>
      </c>
    </row>
    <row r="263" spans="2:65" s="13" customFormat="1" ht="10.199999999999999">
      <c r="B263" s="159"/>
      <c r="D263" s="149" t="s">
        <v>163</v>
      </c>
      <c r="E263" s="160" t="s">
        <v>1</v>
      </c>
      <c r="F263" s="161" t="s">
        <v>1751</v>
      </c>
      <c r="H263" s="162">
        <v>1</v>
      </c>
      <c r="I263" s="163"/>
      <c r="L263" s="159"/>
      <c r="M263" s="164"/>
      <c r="T263" s="165"/>
      <c r="AT263" s="160" t="s">
        <v>163</v>
      </c>
      <c r="AU263" s="160" t="s">
        <v>87</v>
      </c>
      <c r="AV263" s="13" t="s">
        <v>87</v>
      </c>
      <c r="AW263" s="13" t="s">
        <v>33</v>
      </c>
      <c r="AX263" s="13" t="s">
        <v>85</v>
      </c>
      <c r="AY263" s="160" t="s">
        <v>149</v>
      </c>
    </row>
    <row r="264" spans="2:65" s="1" customFormat="1" ht="16.5" customHeight="1">
      <c r="B264" s="32"/>
      <c r="C264" s="176" t="s">
        <v>476</v>
      </c>
      <c r="D264" s="176" t="s">
        <v>414</v>
      </c>
      <c r="E264" s="177" t="s">
        <v>1752</v>
      </c>
      <c r="F264" s="178" t="s">
        <v>1753</v>
      </c>
      <c r="G264" s="179" t="s">
        <v>505</v>
      </c>
      <c r="H264" s="180">
        <v>5</v>
      </c>
      <c r="I264" s="181"/>
      <c r="J264" s="182">
        <f>ROUND(I264*H264,2)</f>
        <v>0</v>
      </c>
      <c r="K264" s="178" t="s">
        <v>159</v>
      </c>
      <c r="L264" s="183"/>
      <c r="M264" s="184" t="s">
        <v>1</v>
      </c>
      <c r="N264" s="185" t="s">
        <v>42</v>
      </c>
      <c r="P264" s="145">
        <f>O264*H264</f>
        <v>0</v>
      </c>
      <c r="Q264" s="145">
        <v>0.26200000000000001</v>
      </c>
      <c r="R264" s="145">
        <f>Q264*H264</f>
        <v>1.31</v>
      </c>
      <c r="S264" s="145">
        <v>0</v>
      </c>
      <c r="T264" s="146">
        <f>S264*H264</f>
        <v>0</v>
      </c>
      <c r="AR264" s="147" t="s">
        <v>200</v>
      </c>
      <c r="AT264" s="147" t="s">
        <v>414</v>
      </c>
      <c r="AU264" s="147" t="s">
        <v>87</v>
      </c>
      <c r="AY264" s="17" t="s">
        <v>149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85</v>
      </c>
      <c r="BK264" s="148">
        <f>ROUND(I264*H264,2)</f>
        <v>0</v>
      </c>
      <c r="BL264" s="17" t="s">
        <v>148</v>
      </c>
      <c r="BM264" s="147" t="s">
        <v>1754</v>
      </c>
    </row>
    <row r="265" spans="2:65" s="1" customFormat="1" ht="10.199999999999999">
      <c r="B265" s="32"/>
      <c r="D265" s="149" t="s">
        <v>162</v>
      </c>
      <c r="F265" s="150" t="s">
        <v>1753</v>
      </c>
      <c r="I265" s="151"/>
      <c r="L265" s="32"/>
      <c r="M265" s="152"/>
      <c r="T265" s="56"/>
      <c r="AT265" s="17" t="s">
        <v>162</v>
      </c>
      <c r="AU265" s="17" t="s">
        <v>87</v>
      </c>
    </row>
    <row r="266" spans="2:65" s="13" customFormat="1" ht="10.199999999999999">
      <c r="B266" s="159"/>
      <c r="D266" s="149" t="s">
        <v>163</v>
      </c>
      <c r="E266" s="160" t="s">
        <v>1</v>
      </c>
      <c r="F266" s="161" t="s">
        <v>1755</v>
      </c>
      <c r="H266" s="162">
        <v>5</v>
      </c>
      <c r="I266" s="163"/>
      <c r="L266" s="159"/>
      <c r="M266" s="164"/>
      <c r="T266" s="165"/>
      <c r="AT266" s="160" t="s">
        <v>163</v>
      </c>
      <c r="AU266" s="160" t="s">
        <v>87</v>
      </c>
      <c r="AV266" s="13" t="s">
        <v>87</v>
      </c>
      <c r="AW266" s="13" t="s">
        <v>33</v>
      </c>
      <c r="AX266" s="13" t="s">
        <v>85</v>
      </c>
      <c r="AY266" s="160" t="s">
        <v>149</v>
      </c>
    </row>
    <row r="267" spans="2:65" s="1" customFormat="1" ht="16.5" customHeight="1">
      <c r="B267" s="32"/>
      <c r="C267" s="176" t="s">
        <v>482</v>
      </c>
      <c r="D267" s="176" t="s">
        <v>414</v>
      </c>
      <c r="E267" s="177" t="s">
        <v>1756</v>
      </c>
      <c r="F267" s="178" t="s">
        <v>1757</v>
      </c>
      <c r="G267" s="179" t="s">
        <v>505</v>
      </c>
      <c r="H267" s="180">
        <v>3</v>
      </c>
      <c r="I267" s="181"/>
      <c r="J267" s="182">
        <f>ROUND(I267*H267,2)</f>
        <v>0</v>
      </c>
      <c r="K267" s="178" t="s">
        <v>159</v>
      </c>
      <c r="L267" s="183"/>
      <c r="M267" s="184" t="s">
        <v>1</v>
      </c>
      <c r="N267" s="185" t="s">
        <v>42</v>
      </c>
      <c r="P267" s="145">
        <f>O267*H267</f>
        <v>0</v>
      </c>
      <c r="Q267" s="145">
        <v>0.52600000000000002</v>
      </c>
      <c r="R267" s="145">
        <f>Q267*H267</f>
        <v>1.5780000000000001</v>
      </c>
      <c r="S267" s="145">
        <v>0</v>
      </c>
      <c r="T267" s="146">
        <f>S267*H267</f>
        <v>0</v>
      </c>
      <c r="AR267" s="147" t="s">
        <v>200</v>
      </c>
      <c r="AT267" s="147" t="s">
        <v>414</v>
      </c>
      <c r="AU267" s="147" t="s">
        <v>87</v>
      </c>
      <c r="AY267" s="17" t="s">
        <v>149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7" t="s">
        <v>85</v>
      </c>
      <c r="BK267" s="148">
        <f>ROUND(I267*H267,2)</f>
        <v>0</v>
      </c>
      <c r="BL267" s="17" t="s">
        <v>148</v>
      </c>
      <c r="BM267" s="147" t="s">
        <v>1758</v>
      </c>
    </row>
    <row r="268" spans="2:65" s="1" customFormat="1" ht="10.199999999999999">
      <c r="B268" s="32"/>
      <c r="D268" s="149" t="s">
        <v>162</v>
      </c>
      <c r="F268" s="150" t="s">
        <v>1757</v>
      </c>
      <c r="I268" s="151"/>
      <c r="L268" s="32"/>
      <c r="M268" s="152"/>
      <c r="T268" s="56"/>
      <c r="AT268" s="17" t="s">
        <v>162</v>
      </c>
      <c r="AU268" s="17" t="s">
        <v>87</v>
      </c>
    </row>
    <row r="269" spans="2:65" s="13" customFormat="1" ht="10.199999999999999">
      <c r="B269" s="159"/>
      <c r="D269" s="149" t="s">
        <v>163</v>
      </c>
      <c r="E269" s="160" t="s">
        <v>1</v>
      </c>
      <c r="F269" s="161" t="s">
        <v>1759</v>
      </c>
      <c r="H269" s="162">
        <v>3</v>
      </c>
      <c r="I269" s="163"/>
      <c r="L269" s="159"/>
      <c r="M269" s="164"/>
      <c r="T269" s="165"/>
      <c r="AT269" s="160" t="s">
        <v>163</v>
      </c>
      <c r="AU269" s="160" t="s">
        <v>87</v>
      </c>
      <c r="AV269" s="13" t="s">
        <v>87</v>
      </c>
      <c r="AW269" s="13" t="s">
        <v>33</v>
      </c>
      <c r="AX269" s="13" t="s">
        <v>85</v>
      </c>
      <c r="AY269" s="160" t="s">
        <v>149</v>
      </c>
    </row>
    <row r="270" spans="2:65" s="1" customFormat="1" ht="16.5" customHeight="1">
      <c r="B270" s="32"/>
      <c r="C270" s="176" t="s">
        <v>489</v>
      </c>
      <c r="D270" s="176" t="s">
        <v>414</v>
      </c>
      <c r="E270" s="177" t="s">
        <v>1760</v>
      </c>
      <c r="F270" s="178" t="s">
        <v>1761</v>
      </c>
      <c r="G270" s="179" t="s">
        <v>505</v>
      </c>
      <c r="H270" s="180">
        <v>3</v>
      </c>
      <c r="I270" s="181"/>
      <c r="J270" s="182">
        <f>ROUND(I270*H270,2)</f>
        <v>0</v>
      </c>
      <c r="K270" s="178" t="s">
        <v>159</v>
      </c>
      <c r="L270" s="183"/>
      <c r="M270" s="184" t="s">
        <v>1</v>
      </c>
      <c r="N270" s="185" t="s">
        <v>42</v>
      </c>
      <c r="P270" s="145">
        <f>O270*H270</f>
        <v>0</v>
      </c>
      <c r="Q270" s="145">
        <v>1.054</v>
      </c>
      <c r="R270" s="145">
        <f>Q270*H270</f>
        <v>3.1619999999999999</v>
      </c>
      <c r="S270" s="145">
        <v>0</v>
      </c>
      <c r="T270" s="146">
        <f>S270*H270</f>
        <v>0</v>
      </c>
      <c r="AR270" s="147" t="s">
        <v>200</v>
      </c>
      <c r="AT270" s="147" t="s">
        <v>414</v>
      </c>
      <c r="AU270" s="147" t="s">
        <v>87</v>
      </c>
      <c r="AY270" s="17" t="s">
        <v>149</v>
      </c>
      <c r="BE270" s="148">
        <f>IF(N270="základní",J270,0)</f>
        <v>0</v>
      </c>
      <c r="BF270" s="148">
        <f>IF(N270="snížená",J270,0)</f>
        <v>0</v>
      </c>
      <c r="BG270" s="148">
        <f>IF(N270="zákl. přenesená",J270,0)</f>
        <v>0</v>
      </c>
      <c r="BH270" s="148">
        <f>IF(N270="sníž. přenesená",J270,0)</f>
        <v>0</v>
      </c>
      <c r="BI270" s="148">
        <f>IF(N270="nulová",J270,0)</f>
        <v>0</v>
      </c>
      <c r="BJ270" s="17" t="s">
        <v>85</v>
      </c>
      <c r="BK270" s="148">
        <f>ROUND(I270*H270,2)</f>
        <v>0</v>
      </c>
      <c r="BL270" s="17" t="s">
        <v>148</v>
      </c>
      <c r="BM270" s="147" t="s">
        <v>1762</v>
      </c>
    </row>
    <row r="271" spans="2:65" s="1" customFormat="1" ht="10.199999999999999">
      <c r="B271" s="32"/>
      <c r="D271" s="149" t="s">
        <v>162</v>
      </c>
      <c r="F271" s="150" t="s">
        <v>1761</v>
      </c>
      <c r="I271" s="151"/>
      <c r="L271" s="32"/>
      <c r="M271" s="152"/>
      <c r="T271" s="56"/>
      <c r="AT271" s="17" t="s">
        <v>162</v>
      </c>
      <c r="AU271" s="17" t="s">
        <v>87</v>
      </c>
    </row>
    <row r="272" spans="2:65" s="13" customFormat="1" ht="10.199999999999999">
      <c r="B272" s="159"/>
      <c r="D272" s="149" t="s">
        <v>163</v>
      </c>
      <c r="E272" s="160" t="s">
        <v>1</v>
      </c>
      <c r="F272" s="161" t="s">
        <v>1759</v>
      </c>
      <c r="H272" s="162">
        <v>3</v>
      </c>
      <c r="I272" s="163"/>
      <c r="L272" s="159"/>
      <c r="M272" s="164"/>
      <c r="T272" s="165"/>
      <c r="AT272" s="160" t="s">
        <v>163</v>
      </c>
      <c r="AU272" s="160" t="s">
        <v>87</v>
      </c>
      <c r="AV272" s="13" t="s">
        <v>87</v>
      </c>
      <c r="AW272" s="13" t="s">
        <v>33</v>
      </c>
      <c r="AX272" s="13" t="s">
        <v>85</v>
      </c>
      <c r="AY272" s="160" t="s">
        <v>149</v>
      </c>
    </row>
    <row r="273" spans="2:65" s="1" customFormat="1" ht="16.5" customHeight="1">
      <c r="B273" s="32"/>
      <c r="C273" s="176" t="s">
        <v>495</v>
      </c>
      <c r="D273" s="176" t="s">
        <v>414</v>
      </c>
      <c r="E273" s="177" t="s">
        <v>1763</v>
      </c>
      <c r="F273" s="178" t="s">
        <v>1764</v>
      </c>
      <c r="G273" s="179" t="s">
        <v>505</v>
      </c>
      <c r="H273" s="180">
        <v>6</v>
      </c>
      <c r="I273" s="181"/>
      <c r="J273" s="182">
        <f>ROUND(I273*H273,2)</f>
        <v>0</v>
      </c>
      <c r="K273" s="178" t="s">
        <v>159</v>
      </c>
      <c r="L273" s="183"/>
      <c r="M273" s="184" t="s">
        <v>1</v>
      </c>
      <c r="N273" s="185" t="s">
        <v>42</v>
      </c>
      <c r="P273" s="145">
        <f>O273*H273</f>
        <v>0</v>
      </c>
      <c r="Q273" s="145">
        <v>0.56999999999999995</v>
      </c>
      <c r="R273" s="145">
        <f>Q273*H273</f>
        <v>3.42</v>
      </c>
      <c r="S273" s="145">
        <v>0</v>
      </c>
      <c r="T273" s="146">
        <f>S273*H273</f>
        <v>0</v>
      </c>
      <c r="AR273" s="147" t="s">
        <v>200</v>
      </c>
      <c r="AT273" s="147" t="s">
        <v>414</v>
      </c>
      <c r="AU273" s="147" t="s">
        <v>87</v>
      </c>
      <c r="AY273" s="17" t="s">
        <v>149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7" t="s">
        <v>85</v>
      </c>
      <c r="BK273" s="148">
        <f>ROUND(I273*H273,2)</f>
        <v>0</v>
      </c>
      <c r="BL273" s="17" t="s">
        <v>148</v>
      </c>
      <c r="BM273" s="147" t="s">
        <v>1765</v>
      </c>
    </row>
    <row r="274" spans="2:65" s="1" customFormat="1" ht="10.199999999999999">
      <c r="B274" s="32"/>
      <c r="D274" s="149" t="s">
        <v>162</v>
      </c>
      <c r="F274" s="150" t="s">
        <v>1764</v>
      </c>
      <c r="I274" s="151"/>
      <c r="L274" s="32"/>
      <c r="M274" s="152"/>
      <c r="T274" s="56"/>
      <c r="AT274" s="17" t="s">
        <v>162</v>
      </c>
      <c r="AU274" s="17" t="s">
        <v>87</v>
      </c>
    </row>
    <row r="275" spans="2:65" s="13" customFormat="1" ht="10.199999999999999">
      <c r="B275" s="159"/>
      <c r="D275" s="149" t="s">
        <v>163</v>
      </c>
      <c r="E275" s="160" t="s">
        <v>1</v>
      </c>
      <c r="F275" s="161" t="s">
        <v>1766</v>
      </c>
      <c r="H275" s="162">
        <v>6</v>
      </c>
      <c r="I275" s="163"/>
      <c r="L275" s="159"/>
      <c r="M275" s="164"/>
      <c r="T275" s="165"/>
      <c r="AT275" s="160" t="s">
        <v>163</v>
      </c>
      <c r="AU275" s="160" t="s">
        <v>87</v>
      </c>
      <c r="AV275" s="13" t="s">
        <v>87</v>
      </c>
      <c r="AW275" s="13" t="s">
        <v>33</v>
      </c>
      <c r="AX275" s="13" t="s">
        <v>85</v>
      </c>
      <c r="AY275" s="160" t="s">
        <v>149</v>
      </c>
    </row>
    <row r="276" spans="2:65" s="1" customFormat="1" ht="16.5" customHeight="1">
      <c r="B276" s="32"/>
      <c r="C276" s="136" t="s">
        <v>502</v>
      </c>
      <c r="D276" s="136" t="s">
        <v>155</v>
      </c>
      <c r="E276" s="137" t="s">
        <v>1767</v>
      </c>
      <c r="F276" s="138" t="s">
        <v>1768</v>
      </c>
      <c r="G276" s="139" t="s">
        <v>505</v>
      </c>
      <c r="H276" s="140">
        <v>6</v>
      </c>
      <c r="I276" s="141"/>
      <c r="J276" s="142">
        <f>ROUND(I276*H276,2)</f>
        <v>0</v>
      </c>
      <c r="K276" s="138" t="s">
        <v>1769</v>
      </c>
      <c r="L276" s="32"/>
      <c r="M276" s="143" t="s">
        <v>1</v>
      </c>
      <c r="N276" s="144" t="s">
        <v>42</v>
      </c>
      <c r="P276" s="145">
        <f>O276*H276</f>
        <v>0</v>
      </c>
      <c r="Q276" s="145">
        <v>0</v>
      </c>
      <c r="R276" s="145">
        <f>Q276*H276</f>
        <v>0</v>
      </c>
      <c r="S276" s="145">
        <v>0.15</v>
      </c>
      <c r="T276" s="146">
        <f>S276*H276</f>
        <v>0.89999999999999991</v>
      </c>
      <c r="AR276" s="147" t="s">
        <v>148</v>
      </c>
      <c r="AT276" s="147" t="s">
        <v>155</v>
      </c>
      <c r="AU276" s="147" t="s">
        <v>87</v>
      </c>
      <c r="AY276" s="17" t="s">
        <v>149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7" t="s">
        <v>85</v>
      </c>
      <c r="BK276" s="148">
        <f>ROUND(I276*H276,2)</f>
        <v>0</v>
      </c>
      <c r="BL276" s="17" t="s">
        <v>148</v>
      </c>
      <c r="BM276" s="147" t="s">
        <v>1770</v>
      </c>
    </row>
    <row r="277" spans="2:65" s="1" customFormat="1" ht="10.199999999999999">
      <c r="B277" s="32"/>
      <c r="D277" s="149" t="s">
        <v>162</v>
      </c>
      <c r="F277" s="150" t="s">
        <v>1771</v>
      </c>
      <c r="I277" s="151"/>
      <c r="L277" s="32"/>
      <c r="M277" s="152"/>
      <c r="T277" s="56"/>
      <c r="AT277" s="17" t="s">
        <v>162</v>
      </c>
      <c r="AU277" s="17" t="s">
        <v>87</v>
      </c>
    </row>
    <row r="278" spans="2:65" s="13" customFormat="1" ht="10.199999999999999">
      <c r="B278" s="159"/>
      <c r="D278" s="149" t="s">
        <v>163</v>
      </c>
      <c r="E278" s="160" t="s">
        <v>1</v>
      </c>
      <c r="F278" s="161" t="s">
        <v>1772</v>
      </c>
      <c r="H278" s="162">
        <v>6</v>
      </c>
      <c r="I278" s="163"/>
      <c r="L278" s="159"/>
      <c r="M278" s="164"/>
      <c r="T278" s="165"/>
      <c r="AT278" s="160" t="s">
        <v>163</v>
      </c>
      <c r="AU278" s="160" t="s">
        <v>87</v>
      </c>
      <c r="AV278" s="13" t="s">
        <v>87</v>
      </c>
      <c r="AW278" s="13" t="s">
        <v>33</v>
      </c>
      <c r="AX278" s="13" t="s">
        <v>85</v>
      </c>
      <c r="AY278" s="160" t="s">
        <v>149</v>
      </c>
    </row>
    <row r="279" spans="2:65" s="1" customFormat="1" ht="21.75" customHeight="1">
      <c r="B279" s="32"/>
      <c r="C279" s="136" t="s">
        <v>511</v>
      </c>
      <c r="D279" s="136" t="s">
        <v>155</v>
      </c>
      <c r="E279" s="137" t="s">
        <v>1773</v>
      </c>
      <c r="F279" s="138" t="s">
        <v>1774</v>
      </c>
      <c r="G279" s="139" t="s">
        <v>505</v>
      </c>
      <c r="H279" s="140">
        <v>6</v>
      </c>
      <c r="I279" s="141"/>
      <c r="J279" s="142">
        <f>ROUND(I279*H279,2)</f>
        <v>0</v>
      </c>
      <c r="K279" s="138" t="s">
        <v>159</v>
      </c>
      <c r="L279" s="32"/>
      <c r="M279" s="143" t="s">
        <v>1</v>
      </c>
      <c r="N279" s="144" t="s">
        <v>42</v>
      </c>
      <c r="P279" s="145">
        <f>O279*H279</f>
        <v>0</v>
      </c>
      <c r="Q279" s="145">
        <v>0.09</v>
      </c>
      <c r="R279" s="145">
        <f>Q279*H279</f>
        <v>0.54</v>
      </c>
      <c r="S279" s="145">
        <v>0</v>
      </c>
      <c r="T279" s="146">
        <f>S279*H279</f>
        <v>0</v>
      </c>
      <c r="AR279" s="147" t="s">
        <v>148</v>
      </c>
      <c r="AT279" s="147" t="s">
        <v>155</v>
      </c>
      <c r="AU279" s="147" t="s">
        <v>87</v>
      </c>
      <c r="AY279" s="17" t="s">
        <v>149</v>
      </c>
      <c r="BE279" s="148">
        <f>IF(N279="základní",J279,0)</f>
        <v>0</v>
      </c>
      <c r="BF279" s="148">
        <f>IF(N279="snížená",J279,0)</f>
        <v>0</v>
      </c>
      <c r="BG279" s="148">
        <f>IF(N279="zákl. přenesená",J279,0)</f>
        <v>0</v>
      </c>
      <c r="BH279" s="148">
        <f>IF(N279="sníž. přenesená",J279,0)</f>
        <v>0</v>
      </c>
      <c r="BI279" s="148">
        <f>IF(N279="nulová",J279,0)</f>
        <v>0</v>
      </c>
      <c r="BJ279" s="17" t="s">
        <v>85</v>
      </c>
      <c r="BK279" s="148">
        <f>ROUND(I279*H279,2)</f>
        <v>0</v>
      </c>
      <c r="BL279" s="17" t="s">
        <v>148</v>
      </c>
      <c r="BM279" s="147" t="s">
        <v>1545</v>
      </c>
    </row>
    <row r="280" spans="2:65" s="1" customFormat="1" ht="10.199999999999999">
      <c r="B280" s="32"/>
      <c r="D280" s="149" t="s">
        <v>162</v>
      </c>
      <c r="F280" s="150" t="s">
        <v>1774</v>
      </c>
      <c r="I280" s="151"/>
      <c r="L280" s="32"/>
      <c r="M280" s="152"/>
      <c r="T280" s="56"/>
      <c r="AT280" s="17" t="s">
        <v>162</v>
      </c>
      <c r="AU280" s="17" t="s">
        <v>87</v>
      </c>
    </row>
    <row r="281" spans="2:65" s="13" customFormat="1" ht="10.199999999999999">
      <c r="B281" s="159"/>
      <c r="D281" s="149" t="s">
        <v>163</v>
      </c>
      <c r="E281" s="160" t="s">
        <v>1</v>
      </c>
      <c r="F281" s="161" t="s">
        <v>1775</v>
      </c>
      <c r="H281" s="162">
        <v>6</v>
      </c>
      <c r="I281" s="163"/>
      <c r="L281" s="159"/>
      <c r="M281" s="164"/>
      <c r="T281" s="165"/>
      <c r="AT281" s="160" t="s">
        <v>163</v>
      </c>
      <c r="AU281" s="160" t="s">
        <v>87</v>
      </c>
      <c r="AV281" s="13" t="s">
        <v>87</v>
      </c>
      <c r="AW281" s="13" t="s">
        <v>33</v>
      </c>
      <c r="AX281" s="13" t="s">
        <v>85</v>
      </c>
      <c r="AY281" s="160" t="s">
        <v>149</v>
      </c>
    </row>
    <row r="282" spans="2:65" s="1" customFormat="1" ht="16.5" customHeight="1">
      <c r="B282" s="32"/>
      <c r="C282" s="176" t="s">
        <v>516</v>
      </c>
      <c r="D282" s="176" t="s">
        <v>414</v>
      </c>
      <c r="E282" s="177" t="s">
        <v>1776</v>
      </c>
      <c r="F282" s="178" t="s">
        <v>1777</v>
      </c>
      <c r="G282" s="179" t="s">
        <v>505</v>
      </c>
      <c r="H282" s="180">
        <v>6</v>
      </c>
      <c r="I282" s="181"/>
      <c r="J282" s="182">
        <f>ROUND(I282*H282,2)</f>
        <v>0</v>
      </c>
      <c r="K282" s="178" t="s">
        <v>159</v>
      </c>
      <c r="L282" s="183"/>
      <c r="M282" s="184" t="s">
        <v>1</v>
      </c>
      <c r="N282" s="185" t="s">
        <v>42</v>
      </c>
      <c r="P282" s="145">
        <f>O282*H282</f>
        <v>0</v>
      </c>
      <c r="Q282" s="145">
        <v>0.19600000000000001</v>
      </c>
      <c r="R282" s="145">
        <f>Q282*H282</f>
        <v>1.1760000000000002</v>
      </c>
      <c r="S282" s="145">
        <v>0</v>
      </c>
      <c r="T282" s="146">
        <f>S282*H282</f>
        <v>0</v>
      </c>
      <c r="AR282" s="147" t="s">
        <v>200</v>
      </c>
      <c r="AT282" s="147" t="s">
        <v>414</v>
      </c>
      <c r="AU282" s="147" t="s">
        <v>87</v>
      </c>
      <c r="AY282" s="17" t="s">
        <v>149</v>
      </c>
      <c r="BE282" s="148">
        <f>IF(N282="základní",J282,0)</f>
        <v>0</v>
      </c>
      <c r="BF282" s="148">
        <f>IF(N282="snížená",J282,0)</f>
        <v>0</v>
      </c>
      <c r="BG282" s="148">
        <f>IF(N282="zákl. přenesená",J282,0)</f>
        <v>0</v>
      </c>
      <c r="BH282" s="148">
        <f>IF(N282="sníž. přenesená",J282,0)</f>
        <v>0</v>
      </c>
      <c r="BI282" s="148">
        <f>IF(N282="nulová",J282,0)</f>
        <v>0</v>
      </c>
      <c r="BJ282" s="17" t="s">
        <v>85</v>
      </c>
      <c r="BK282" s="148">
        <f>ROUND(I282*H282,2)</f>
        <v>0</v>
      </c>
      <c r="BL282" s="17" t="s">
        <v>148</v>
      </c>
      <c r="BM282" s="147" t="s">
        <v>1778</v>
      </c>
    </row>
    <row r="283" spans="2:65" s="1" customFormat="1" ht="10.199999999999999">
      <c r="B283" s="32"/>
      <c r="D283" s="149" t="s">
        <v>162</v>
      </c>
      <c r="F283" s="150" t="s">
        <v>1777</v>
      </c>
      <c r="I283" s="151"/>
      <c r="L283" s="32"/>
      <c r="M283" s="152"/>
      <c r="T283" s="56"/>
      <c r="AT283" s="17" t="s">
        <v>162</v>
      </c>
      <c r="AU283" s="17" t="s">
        <v>87</v>
      </c>
    </row>
    <row r="284" spans="2:65" s="13" customFormat="1" ht="10.199999999999999">
      <c r="B284" s="159"/>
      <c r="D284" s="149" t="s">
        <v>163</v>
      </c>
      <c r="E284" s="160" t="s">
        <v>1</v>
      </c>
      <c r="F284" s="161" t="s">
        <v>1779</v>
      </c>
      <c r="H284" s="162">
        <v>6</v>
      </c>
      <c r="I284" s="163"/>
      <c r="L284" s="159"/>
      <c r="M284" s="164"/>
      <c r="T284" s="165"/>
      <c r="AT284" s="160" t="s">
        <v>163</v>
      </c>
      <c r="AU284" s="160" t="s">
        <v>87</v>
      </c>
      <c r="AV284" s="13" t="s">
        <v>87</v>
      </c>
      <c r="AW284" s="13" t="s">
        <v>33</v>
      </c>
      <c r="AX284" s="13" t="s">
        <v>85</v>
      </c>
      <c r="AY284" s="160" t="s">
        <v>149</v>
      </c>
    </row>
    <row r="285" spans="2:65" s="12" customFormat="1" ht="10.199999999999999">
      <c r="B285" s="153"/>
      <c r="D285" s="149" t="s">
        <v>163</v>
      </c>
      <c r="E285" s="154" t="s">
        <v>1</v>
      </c>
      <c r="F285" s="155" t="s">
        <v>1780</v>
      </c>
      <c r="H285" s="154" t="s">
        <v>1</v>
      </c>
      <c r="I285" s="156"/>
      <c r="L285" s="153"/>
      <c r="M285" s="157"/>
      <c r="T285" s="158"/>
      <c r="AT285" s="154" t="s">
        <v>163</v>
      </c>
      <c r="AU285" s="154" t="s">
        <v>87</v>
      </c>
      <c r="AV285" s="12" t="s">
        <v>85</v>
      </c>
      <c r="AW285" s="12" t="s">
        <v>33</v>
      </c>
      <c r="AX285" s="12" t="s">
        <v>77</v>
      </c>
      <c r="AY285" s="154" t="s">
        <v>149</v>
      </c>
    </row>
    <row r="286" spans="2:65" s="11" customFormat="1" ht="22.8" customHeight="1">
      <c r="B286" s="124"/>
      <c r="D286" s="125" t="s">
        <v>76</v>
      </c>
      <c r="E286" s="134" t="s">
        <v>1134</v>
      </c>
      <c r="F286" s="134" t="s">
        <v>1135</v>
      </c>
      <c r="I286" s="127"/>
      <c r="J286" s="135">
        <f>BK286</f>
        <v>0</v>
      </c>
      <c r="L286" s="124"/>
      <c r="M286" s="129"/>
      <c r="P286" s="130">
        <f>SUM(P287:P310)</f>
        <v>0</v>
      </c>
      <c r="R286" s="130">
        <f>SUM(R287:R310)</f>
        <v>0</v>
      </c>
      <c r="T286" s="131">
        <f>SUM(T287:T310)</f>
        <v>0</v>
      </c>
      <c r="AR286" s="125" t="s">
        <v>85</v>
      </c>
      <c r="AT286" s="132" t="s">
        <v>76</v>
      </c>
      <c r="AU286" s="132" t="s">
        <v>85</v>
      </c>
      <c r="AY286" s="125" t="s">
        <v>149</v>
      </c>
      <c r="BK286" s="133">
        <f>SUM(BK287:BK310)</f>
        <v>0</v>
      </c>
    </row>
    <row r="287" spans="2:65" s="1" customFormat="1" ht="16.5" customHeight="1">
      <c r="B287" s="32"/>
      <c r="C287" s="136" t="s">
        <v>523</v>
      </c>
      <c r="D287" s="136" t="s">
        <v>155</v>
      </c>
      <c r="E287" s="137" t="s">
        <v>1167</v>
      </c>
      <c r="F287" s="138" t="s">
        <v>1168</v>
      </c>
      <c r="G287" s="139" t="s">
        <v>395</v>
      </c>
      <c r="H287" s="140">
        <v>20.536999999999999</v>
      </c>
      <c r="I287" s="141"/>
      <c r="J287" s="142">
        <f>ROUND(I287*H287,2)</f>
        <v>0</v>
      </c>
      <c r="K287" s="138" t="s">
        <v>1769</v>
      </c>
      <c r="L287" s="32"/>
      <c r="M287" s="143" t="s">
        <v>1</v>
      </c>
      <c r="N287" s="144" t="s">
        <v>42</v>
      </c>
      <c r="P287" s="145">
        <f>O287*H287</f>
        <v>0</v>
      </c>
      <c r="Q287" s="145">
        <v>0</v>
      </c>
      <c r="R287" s="145">
        <f>Q287*H287</f>
        <v>0</v>
      </c>
      <c r="S287" s="145">
        <v>0</v>
      </c>
      <c r="T287" s="146">
        <f>S287*H287</f>
        <v>0</v>
      </c>
      <c r="AR287" s="147" t="s">
        <v>148</v>
      </c>
      <c r="AT287" s="147" t="s">
        <v>155</v>
      </c>
      <c r="AU287" s="147" t="s">
        <v>87</v>
      </c>
      <c r="AY287" s="17" t="s">
        <v>149</v>
      </c>
      <c r="BE287" s="148">
        <f>IF(N287="základní",J287,0)</f>
        <v>0</v>
      </c>
      <c r="BF287" s="148">
        <f>IF(N287="snížená",J287,0)</f>
        <v>0</v>
      </c>
      <c r="BG287" s="148">
        <f>IF(N287="zákl. přenesená",J287,0)</f>
        <v>0</v>
      </c>
      <c r="BH287" s="148">
        <f>IF(N287="sníž. přenesená",J287,0)</f>
        <v>0</v>
      </c>
      <c r="BI287" s="148">
        <f>IF(N287="nulová",J287,0)</f>
        <v>0</v>
      </c>
      <c r="BJ287" s="17" t="s">
        <v>85</v>
      </c>
      <c r="BK287" s="148">
        <f>ROUND(I287*H287,2)</f>
        <v>0</v>
      </c>
      <c r="BL287" s="17" t="s">
        <v>148</v>
      </c>
      <c r="BM287" s="147" t="s">
        <v>1781</v>
      </c>
    </row>
    <row r="288" spans="2:65" s="1" customFormat="1" ht="10.199999999999999">
      <c r="B288" s="32"/>
      <c r="D288" s="149" t="s">
        <v>162</v>
      </c>
      <c r="F288" s="150" t="s">
        <v>1782</v>
      </c>
      <c r="I288" s="151"/>
      <c r="L288" s="32"/>
      <c r="M288" s="152"/>
      <c r="T288" s="56"/>
      <c r="AT288" s="17" t="s">
        <v>162</v>
      </c>
      <c r="AU288" s="17" t="s">
        <v>87</v>
      </c>
    </row>
    <row r="289" spans="2:65" s="12" customFormat="1" ht="10.199999999999999">
      <c r="B289" s="153"/>
      <c r="D289" s="149" t="s">
        <v>163</v>
      </c>
      <c r="E289" s="154" t="s">
        <v>1</v>
      </c>
      <c r="F289" s="155" t="s">
        <v>1604</v>
      </c>
      <c r="H289" s="154" t="s">
        <v>1</v>
      </c>
      <c r="I289" s="156"/>
      <c r="L289" s="153"/>
      <c r="M289" s="157"/>
      <c r="T289" s="158"/>
      <c r="AT289" s="154" t="s">
        <v>163</v>
      </c>
      <c r="AU289" s="154" t="s">
        <v>87</v>
      </c>
      <c r="AV289" s="12" t="s">
        <v>85</v>
      </c>
      <c r="AW289" s="12" t="s">
        <v>33</v>
      </c>
      <c r="AX289" s="12" t="s">
        <v>77</v>
      </c>
      <c r="AY289" s="154" t="s">
        <v>149</v>
      </c>
    </row>
    <row r="290" spans="2:65" s="13" customFormat="1" ht="10.199999999999999">
      <c r="B290" s="159"/>
      <c r="D290" s="149" t="s">
        <v>163</v>
      </c>
      <c r="E290" s="160" t="s">
        <v>1</v>
      </c>
      <c r="F290" s="161" t="s">
        <v>1783</v>
      </c>
      <c r="H290" s="162">
        <v>1.7000000000000001E-2</v>
      </c>
      <c r="I290" s="163"/>
      <c r="L290" s="159"/>
      <c r="M290" s="164"/>
      <c r="T290" s="165"/>
      <c r="AT290" s="160" t="s">
        <v>163</v>
      </c>
      <c r="AU290" s="160" t="s">
        <v>87</v>
      </c>
      <c r="AV290" s="13" t="s">
        <v>87</v>
      </c>
      <c r="AW290" s="13" t="s">
        <v>33</v>
      </c>
      <c r="AX290" s="13" t="s">
        <v>77</v>
      </c>
      <c r="AY290" s="160" t="s">
        <v>149</v>
      </c>
    </row>
    <row r="291" spans="2:65" s="13" customFormat="1" ht="10.199999999999999">
      <c r="B291" s="159"/>
      <c r="D291" s="149" t="s">
        <v>163</v>
      </c>
      <c r="E291" s="160" t="s">
        <v>1</v>
      </c>
      <c r="F291" s="161" t="s">
        <v>1784</v>
      </c>
      <c r="H291" s="162">
        <v>0.9</v>
      </c>
      <c r="I291" s="163"/>
      <c r="L291" s="159"/>
      <c r="M291" s="164"/>
      <c r="T291" s="165"/>
      <c r="AT291" s="160" t="s">
        <v>163</v>
      </c>
      <c r="AU291" s="160" t="s">
        <v>87</v>
      </c>
      <c r="AV291" s="13" t="s">
        <v>87</v>
      </c>
      <c r="AW291" s="13" t="s">
        <v>33</v>
      </c>
      <c r="AX291" s="13" t="s">
        <v>77</v>
      </c>
      <c r="AY291" s="160" t="s">
        <v>149</v>
      </c>
    </row>
    <row r="292" spans="2:65" s="12" customFormat="1" ht="10.199999999999999">
      <c r="B292" s="153"/>
      <c r="D292" s="149" t="s">
        <v>163</v>
      </c>
      <c r="E292" s="154" t="s">
        <v>1</v>
      </c>
      <c r="F292" s="155" t="s">
        <v>1785</v>
      </c>
      <c r="H292" s="154" t="s">
        <v>1</v>
      </c>
      <c r="I292" s="156"/>
      <c r="L292" s="153"/>
      <c r="M292" s="157"/>
      <c r="T292" s="158"/>
      <c r="AT292" s="154" t="s">
        <v>163</v>
      </c>
      <c r="AU292" s="154" t="s">
        <v>87</v>
      </c>
      <c r="AV292" s="12" t="s">
        <v>85</v>
      </c>
      <c r="AW292" s="12" t="s">
        <v>33</v>
      </c>
      <c r="AX292" s="12" t="s">
        <v>77</v>
      </c>
      <c r="AY292" s="154" t="s">
        <v>149</v>
      </c>
    </row>
    <row r="293" spans="2:65" s="13" customFormat="1" ht="10.199999999999999">
      <c r="B293" s="159"/>
      <c r="D293" s="149" t="s">
        <v>163</v>
      </c>
      <c r="E293" s="160" t="s">
        <v>1</v>
      </c>
      <c r="F293" s="161" t="s">
        <v>1786</v>
      </c>
      <c r="H293" s="162">
        <v>8.82</v>
      </c>
      <c r="I293" s="163"/>
      <c r="L293" s="159"/>
      <c r="M293" s="164"/>
      <c r="T293" s="165"/>
      <c r="AT293" s="160" t="s">
        <v>163</v>
      </c>
      <c r="AU293" s="160" t="s">
        <v>87</v>
      </c>
      <c r="AV293" s="13" t="s">
        <v>87</v>
      </c>
      <c r="AW293" s="13" t="s">
        <v>33</v>
      </c>
      <c r="AX293" s="13" t="s">
        <v>77</v>
      </c>
      <c r="AY293" s="160" t="s">
        <v>149</v>
      </c>
    </row>
    <row r="294" spans="2:65" s="13" customFormat="1" ht="10.199999999999999">
      <c r="B294" s="159"/>
      <c r="D294" s="149" t="s">
        <v>163</v>
      </c>
      <c r="E294" s="160" t="s">
        <v>1</v>
      </c>
      <c r="F294" s="161" t="s">
        <v>1787</v>
      </c>
      <c r="H294" s="162">
        <v>10.8</v>
      </c>
      <c r="I294" s="163"/>
      <c r="L294" s="159"/>
      <c r="M294" s="164"/>
      <c r="T294" s="165"/>
      <c r="AT294" s="160" t="s">
        <v>163</v>
      </c>
      <c r="AU294" s="160" t="s">
        <v>87</v>
      </c>
      <c r="AV294" s="13" t="s">
        <v>87</v>
      </c>
      <c r="AW294" s="13" t="s">
        <v>33</v>
      </c>
      <c r="AX294" s="13" t="s">
        <v>77</v>
      </c>
      <c r="AY294" s="160" t="s">
        <v>149</v>
      </c>
    </row>
    <row r="295" spans="2:65" s="14" customFormat="1" ht="10.199999999999999">
      <c r="B295" s="169"/>
      <c r="D295" s="149" t="s">
        <v>163</v>
      </c>
      <c r="E295" s="170" t="s">
        <v>1</v>
      </c>
      <c r="F295" s="171" t="s">
        <v>271</v>
      </c>
      <c r="H295" s="172">
        <v>20.536999999999999</v>
      </c>
      <c r="I295" s="173"/>
      <c r="L295" s="169"/>
      <c r="M295" s="174"/>
      <c r="T295" s="175"/>
      <c r="AT295" s="170" t="s">
        <v>163</v>
      </c>
      <c r="AU295" s="170" t="s">
        <v>87</v>
      </c>
      <c r="AV295" s="14" t="s">
        <v>148</v>
      </c>
      <c r="AW295" s="14" t="s">
        <v>33</v>
      </c>
      <c r="AX295" s="14" t="s">
        <v>85</v>
      </c>
      <c r="AY295" s="170" t="s">
        <v>149</v>
      </c>
    </row>
    <row r="296" spans="2:65" s="1" customFormat="1" ht="16.5" customHeight="1">
      <c r="B296" s="32"/>
      <c r="C296" s="136" t="s">
        <v>528</v>
      </c>
      <c r="D296" s="136" t="s">
        <v>155</v>
      </c>
      <c r="E296" s="137" t="s">
        <v>1178</v>
      </c>
      <c r="F296" s="138" t="s">
        <v>1179</v>
      </c>
      <c r="G296" s="139" t="s">
        <v>395</v>
      </c>
      <c r="H296" s="140">
        <v>394.23399999999998</v>
      </c>
      <c r="I296" s="141"/>
      <c r="J296" s="142">
        <f>ROUND(I296*H296,2)</f>
        <v>0</v>
      </c>
      <c r="K296" s="138" t="s">
        <v>1769</v>
      </c>
      <c r="L296" s="32"/>
      <c r="M296" s="143" t="s">
        <v>1</v>
      </c>
      <c r="N296" s="144" t="s">
        <v>42</v>
      </c>
      <c r="P296" s="145">
        <f>O296*H296</f>
        <v>0</v>
      </c>
      <c r="Q296" s="145">
        <v>0</v>
      </c>
      <c r="R296" s="145">
        <f>Q296*H296</f>
        <v>0</v>
      </c>
      <c r="S296" s="145">
        <v>0</v>
      </c>
      <c r="T296" s="146">
        <f>S296*H296</f>
        <v>0</v>
      </c>
      <c r="AR296" s="147" t="s">
        <v>148</v>
      </c>
      <c r="AT296" s="147" t="s">
        <v>155</v>
      </c>
      <c r="AU296" s="147" t="s">
        <v>87</v>
      </c>
      <c r="AY296" s="17" t="s">
        <v>149</v>
      </c>
      <c r="BE296" s="148">
        <f>IF(N296="základní",J296,0)</f>
        <v>0</v>
      </c>
      <c r="BF296" s="148">
        <f>IF(N296="snížená",J296,0)</f>
        <v>0</v>
      </c>
      <c r="BG296" s="148">
        <f>IF(N296="zákl. přenesená",J296,0)</f>
        <v>0</v>
      </c>
      <c r="BH296" s="148">
        <f>IF(N296="sníž. přenesená",J296,0)</f>
        <v>0</v>
      </c>
      <c r="BI296" s="148">
        <f>IF(N296="nulová",J296,0)</f>
        <v>0</v>
      </c>
      <c r="BJ296" s="17" t="s">
        <v>85</v>
      </c>
      <c r="BK296" s="148">
        <f>ROUND(I296*H296,2)</f>
        <v>0</v>
      </c>
      <c r="BL296" s="17" t="s">
        <v>148</v>
      </c>
      <c r="BM296" s="147" t="s">
        <v>1788</v>
      </c>
    </row>
    <row r="297" spans="2:65" s="1" customFormat="1" ht="19.2">
      <c r="B297" s="32"/>
      <c r="D297" s="149" t="s">
        <v>162</v>
      </c>
      <c r="F297" s="150" t="s">
        <v>1789</v>
      </c>
      <c r="I297" s="151"/>
      <c r="L297" s="32"/>
      <c r="M297" s="152"/>
      <c r="T297" s="56"/>
      <c r="AT297" s="17" t="s">
        <v>162</v>
      </c>
      <c r="AU297" s="17" t="s">
        <v>87</v>
      </c>
    </row>
    <row r="298" spans="2:65" s="12" customFormat="1" ht="10.199999999999999">
      <c r="B298" s="153"/>
      <c r="D298" s="149" t="s">
        <v>163</v>
      </c>
      <c r="E298" s="154" t="s">
        <v>1</v>
      </c>
      <c r="F298" s="155" t="s">
        <v>1604</v>
      </c>
      <c r="H298" s="154" t="s">
        <v>1</v>
      </c>
      <c r="I298" s="156"/>
      <c r="L298" s="153"/>
      <c r="M298" s="157"/>
      <c r="T298" s="158"/>
      <c r="AT298" s="154" t="s">
        <v>163</v>
      </c>
      <c r="AU298" s="154" t="s">
        <v>87</v>
      </c>
      <c r="AV298" s="12" t="s">
        <v>85</v>
      </c>
      <c r="AW298" s="12" t="s">
        <v>33</v>
      </c>
      <c r="AX298" s="12" t="s">
        <v>77</v>
      </c>
      <c r="AY298" s="154" t="s">
        <v>149</v>
      </c>
    </row>
    <row r="299" spans="2:65" s="13" customFormat="1" ht="10.199999999999999">
      <c r="B299" s="159"/>
      <c r="D299" s="149" t="s">
        <v>163</v>
      </c>
      <c r="E299" s="160" t="s">
        <v>1</v>
      </c>
      <c r="F299" s="161" t="s">
        <v>1790</v>
      </c>
      <c r="H299" s="162">
        <v>3.4000000000000002E-2</v>
      </c>
      <c r="I299" s="163"/>
      <c r="L299" s="159"/>
      <c r="M299" s="164"/>
      <c r="T299" s="165"/>
      <c r="AT299" s="160" t="s">
        <v>163</v>
      </c>
      <c r="AU299" s="160" t="s">
        <v>87</v>
      </c>
      <c r="AV299" s="13" t="s">
        <v>87</v>
      </c>
      <c r="AW299" s="13" t="s">
        <v>33</v>
      </c>
      <c r="AX299" s="13" t="s">
        <v>77</v>
      </c>
      <c r="AY299" s="160" t="s">
        <v>149</v>
      </c>
    </row>
    <row r="300" spans="2:65" s="13" customFormat="1" ht="10.199999999999999">
      <c r="B300" s="159"/>
      <c r="D300" s="149" t="s">
        <v>163</v>
      </c>
      <c r="E300" s="160" t="s">
        <v>1</v>
      </c>
      <c r="F300" s="161" t="s">
        <v>1791</v>
      </c>
      <c r="H300" s="162">
        <v>1.8</v>
      </c>
      <c r="I300" s="163"/>
      <c r="L300" s="159"/>
      <c r="M300" s="164"/>
      <c r="T300" s="165"/>
      <c r="AT300" s="160" t="s">
        <v>163</v>
      </c>
      <c r="AU300" s="160" t="s">
        <v>87</v>
      </c>
      <c r="AV300" s="13" t="s">
        <v>87</v>
      </c>
      <c r="AW300" s="13" t="s">
        <v>33</v>
      </c>
      <c r="AX300" s="13" t="s">
        <v>77</v>
      </c>
      <c r="AY300" s="160" t="s">
        <v>149</v>
      </c>
    </row>
    <row r="301" spans="2:65" s="12" customFormat="1" ht="10.199999999999999">
      <c r="B301" s="153"/>
      <c r="D301" s="149" t="s">
        <v>163</v>
      </c>
      <c r="E301" s="154" t="s">
        <v>1</v>
      </c>
      <c r="F301" s="155" t="s">
        <v>1785</v>
      </c>
      <c r="H301" s="154" t="s">
        <v>1</v>
      </c>
      <c r="I301" s="156"/>
      <c r="L301" s="153"/>
      <c r="M301" s="157"/>
      <c r="T301" s="158"/>
      <c r="AT301" s="154" t="s">
        <v>163</v>
      </c>
      <c r="AU301" s="154" t="s">
        <v>87</v>
      </c>
      <c r="AV301" s="12" t="s">
        <v>85</v>
      </c>
      <c r="AW301" s="12" t="s">
        <v>33</v>
      </c>
      <c r="AX301" s="12" t="s">
        <v>77</v>
      </c>
      <c r="AY301" s="154" t="s">
        <v>149</v>
      </c>
    </row>
    <row r="302" spans="2:65" s="13" customFormat="1" ht="10.199999999999999">
      <c r="B302" s="159"/>
      <c r="D302" s="149" t="s">
        <v>163</v>
      </c>
      <c r="E302" s="160" t="s">
        <v>1</v>
      </c>
      <c r="F302" s="161" t="s">
        <v>1792</v>
      </c>
      <c r="H302" s="162">
        <v>176.4</v>
      </c>
      <c r="I302" s="163"/>
      <c r="L302" s="159"/>
      <c r="M302" s="164"/>
      <c r="T302" s="165"/>
      <c r="AT302" s="160" t="s">
        <v>163</v>
      </c>
      <c r="AU302" s="160" t="s">
        <v>87</v>
      </c>
      <c r="AV302" s="13" t="s">
        <v>87</v>
      </c>
      <c r="AW302" s="13" t="s">
        <v>33</v>
      </c>
      <c r="AX302" s="13" t="s">
        <v>77</v>
      </c>
      <c r="AY302" s="160" t="s">
        <v>149</v>
      </c>
    </row>
    <row r="303" spans="2:65" s="13" customFormat="1" ht="10.199999999999999">
      <c r="B303" s="159"/>
      <c r="D303" s="149" t="s">
        <v>163</v>
      </c>
      <c r="E303" s="160" t="s">
        <v>1</v>
      </c>
      <c r="F303" s="161" t="s">
        <v>1793</v>
      </c>
      <c r="H303" s="162">
        <v>216</v>
      </c>
      <c r="I303" s="163"/>
      <c r="L303" s="159"/>
      <c r="M303" s="164"/>
      <c r="T303" s="165"/>
      <c r="AT303" s="160" t="s">
        <v>163</v>
      </c>
      <c r="AU303" s="160" t="s">
        <v>87</v>
      </c>
      <c r="AV303" s="13" t="s">
        <v>87</v>
      </c>
      <c r="AW303" s="13" t="s">
        <v>33</v>
      </c>
      <c r="AX303" s="13" t="s">
        <v>77</v>
      </c>
      <c r="AY303" s="160" t="s">
        <v>149</v>
      </c>
    </row>
    <row r="304" spans="2:65" s="14" customFormat="1" ht="10.199999999999999">
      <c r="B304" s="169"/>
      <c r="D304" s="149" t="s">
        <v>163</v>
      </c>
      <c r="E304" s="170" t="s">
        <v>1</v>
      </c>
      <c r="F304" s="171" t="s">
        <v>271</v>
      </c>
      <c r="H304" s="172">
        <v>394.23399999999998</v>
      </c>
      <c r="I304" s="173"/>
      <c r="L304" s="169"/>
      <c r="M304" s="174"/>
      <c r="T304" s="175"/>
      <c r="AT304" s="170" t="s">
        <v>163</v>
      </c>
      <c r="AU304" s="170" t="s">
        <v>87</v>
      </c>
      <c r="AV304" s="14" t="s">
        <v>148</v>
      </c>
      <c r="AW304" s="14" t="s">
        <v>33</v>
      </c>
      <c r="AX304" s="14" t="s">
        <v>85</v>
      </c>
      <c r="AY304" s="170" t="s">
        <v>149</v>
      </c>
    </row>
    <row r="305" spans="2:65" s="1" customFormat="1" ht="24.15" customHeight="1">
      <c r="B305" s="32"/>
      <c r="C305" s="136" t="s">
        <v>533</v>
      </c>
      <c r="D305" s="136" t="s">
        <v>155</v>
      </c>
      <c r="E305" s="137" t="s">
        <v>1794</v>
      </c>
      <c r="F305" s="138" t="s">
        <v>1795</v>
      </c>
      <c r="G305" s="139" t="s">
        <v>395</v>
      </c>
      <c r="H305" s="140">
        <v>8.82</v>
      </c>
      <c r="I305" s="141"/>
      <c r="J305" s="142">
        <f>ROUND(I305*H305,2)</f>
        <v>0</v>
      </c>
      <c r="K305" s="138" t="s">
        <v>159</v>
      </c>
      <c r="L305" s="32"/>
      <c r="M305" s="143" t="s">
        <v>1</v>
      </c>
      <c r="N305" s="144" t="s">
        <v>42</v>
      </c>
      <c r="P305" s="145">
        <f>O305*H305</f>
        <v>0</v>
      </c>
      <c r="Q305" s="145">
        <v>0</v>
      </c>
      <c r="R305" s="145">
        <f>Q305*H305</f>
        <v>0</v>
      </c>
      <c r="S305" s="145">
        <v>0</v>
      </c>
      <c r="T305" s="146">
        <f>S305*H305</f>
        <v>0</v>
      </c>
      <c r="AR305" s="147" t="s">
        <v>148</v>
      </c>
      <c r="AT305" s="147" t="s">
        <v>155</v>
      </c>
      <c r="AU305" s="147" t="s">
        <v>87</v>
      </c>
      <c r="AY305" s="17" t="s">
        <v>149</v>
      </c>
      <c r="BE305" s="148">
        <f>IF(N305="základní",J305,0)</f>
        <v>0</v>
      </c>
      <c r="BF305" s="148">
        <f>IF(N305="snížená",J305,0)</f>
        <v>0</v>
      </c>
      <c r="BG305" s="148">
        <f>IF(N305="zákl. přenesená",J305,0)</f>
        <v>0</v>
      </c>
      <c r="BH305" s="148">
        <f>IF(N305="sníž. přenesená",J305,0)</f>
        <v>0</v>
      </c>
      <c r="BI305" s="148">
        <f>IF(N305="nulová",J305,0)</f>
        <v>0</v>
      </c>
      <c r="BJ305" s="17" t="s">
        <v>85</v>
      </c>
      <c r="BK305" s="148">
        <f>ROUND(I305*H305,2)</f>
        <v>0</v>
      </c>
      <c r="BL305" s="17" t="s">
        <v>148</v>
      </c>
      <c r="BM305" s="147" t="s">
        <v>1796</v>
      </c>
    </row>
    <row r="306" spans="2:65" s="1" customFormat="1" ht="19.2">
      <c r="B306" s="32"/>
      <c r="D306" s="149" t="s">
        <v>162</v>
      </c>
      <c r="F306" s="150" t="s">
        <v>1797</v>
      </c>
      <c r="I306" s="151"/>
      <c r="L306" s="32"/>
      <c r="M306" s="152"/>
      <c r="T306" s="56"/>
      <c r="AT306" s="17" t="s">
        <v>162</v>
      </c>
      <c r="AU306" s="17" t="s">
        <v>87</v>
      </c>
    </row>
    <row r="307" spans="2:65" s="13" customFormat="1" ht="10.199999999999999">
      <c r="B307" s="159"/>
      <c r="D307" s="149" t="s">
        <v>163</v>
      </c>
      <c r="E307" s="160" t="s">
        <v>1</v>
      </c>
      <c r="F307" s="161" t="s">
        <v>1786</v>
      </c>
      <c r="H307" s="162">
        <v>8.82</v>
      </c>
      <c r="I307" s="163"/>
      <c r="L307" s="159"/>
      <c r="M307" s="164"/>
      <c r="T307" s="165"/>
      <c r="AT307" s="160" t="s">
        <v>163</v>
      </c>
      <c r="AU307" s="160" t="s">
        <v>87</v>
      </c>
      <c r="AV307" s="13" t="s">
        <v>87</v>
      </c>
      <c r="AW307" s="13" t="s">
        <v>33</v>
      </c>
      <c r="AX307" s="13" t="s">
        <v>85</v>
      </c>
      <c r="AY307" s="160" t="s">
        <v>149</v>
      </c>
    </row>
    <row r="308" spans="2:65" s="1" customFormat="1" ht="24.15" customHeight="1">
      <c r="B308" s="32"/>
      <c r="C308" s="136" t="s">
        <v>539</v>
      </c>
      <c r="D308" s="136" t="s">
        <v>155</v>
      </c>
      <c r="E308" s="137" t="s">
        <v>1798</v>
      </c>
      <c r="F308" s="138" t="s">
        <v>1799</v>
      </c>
      <c r="G308" s="139" t="s">
        <v>395</v>
      </c>
      <c r="H308" s="140">
        <v>10.8</v>
      </c>
      <c r="I308" s="141"/>
      <c r="J308" s="142">
        <f>ROUND(I308*H308,2)</f>
        <v>0</v>
      </c>
      <c r="K308" s="138" t="s">
        <v>159</v>
      </c>
      <c r="L308" s="32"/>
      <c r="M308" s="143" t="s">
        <v>1</v>
      </c>
      <c r="N308" s="144" t="s">
        <v>42</v>
      </c>
      <c r="P308" s="145">
        <f>O308*H308</f>
        <v>0</v>
      </c>
      <c r="Q308" s="145">
        <v>0</v>
      </c>
      <c r="R308" s="145">
        <f>Q308*H308</f>
        <v>0</v>
      </c>
      <c r="S308" s="145">
        <v>0</v>
      </c>
      <c r="T308" s="146">
        <f>S308*H308</f>
        <v>0</v>
      </c>
      <c r="AR308" s="147" t="s">
        <v>148</v>
      </c>
      <c r="AT308" s="147" t="s">
        <v>155</v>
      </c>
      <c r="AU308" s="147" t="s">
        <v>87</v>
      </c>
      <c r="AY308" s="17" t="s">
        <v>149</v>
      </c>
      <c r="BE308" s="148">
        <f>IF(N308="základní",J308,0)</f>
        <v>0</v>
      </c>
      <c r="BF308" s="148">
        <f>IF(N308="snížená",J308,0)</f>
        <v>0</v>
      </c>
      <c r="BG308" s="148">
        <f>IF(N308="zákl. přenesená",J308,0)</f>
        <v>0</v>
      </c>
      <c r="BH308" s="148">
        <f>IF(N308="sníž. přenesená",J308,0)</f>
        <v>0</v>
      </c>
      <c r="BI308" s="148">
        <f>IF(N308="nulová",J308,0)</f>
        <v>0</v>
      </c>
      <c r="BJ308" s="17" t="s">
        <v>85</v>
      </c>
      <c r="BK308" s="148">
        <f>ROUND(I308*H308,2)</f>
        <v>0</v>
      </c>
      <c r="BL308" s="17" t="s">
        <v>148</v>
      </c>
      <c r="BM308" s="147" t="s">
        <v>1800</v>
      </c>
    </row>
    <row r="309" spans="2:65" s="1" customFormat="1" ht="19.2">
      <c r="B309" s="32"/>
      <c r="D309" s="149" t="s">
        <v>162</v>
      </c>
      <c r="F309" s="150" t="s">
        <v>1801</v>
      </c>
      <c r="I309" s="151"/>
      <c r="L309" s="32"/>
      <c r="M309" s="152"/>
      <c r="T309" s="56"/>
      <c r="AT309" s="17" t="s">
        <v>162</v>
      </c>
      <c r="AU309" s="17" t="s">
        <v>87</v>
      </c>
    </row>
    <row r="310" spans="2:65" s="13" customFormat="1" ht="10.199999999999999">
      <c r="B310" s="159"/>
      <c r="D310" s="149" t="s">
        <v>163</v>
      </c>
      <c r="E310" s="160" t="s">
        <v>1</v>
      </c>
      <c r="F310" s="161" t="s">
        <v>1787</v>
      </c>
      <c r="H310" s="162">
        <v>10.8</v>
      </c>
      <c r="I310" s="163"/>
      <c r="L310" s="159"/>
      <c r="M310" s="164"/>
      <c r="T310" s="165"/>
      <c r="AT310" s="160" t="s">
        <v>163</v>
      </c>
      <c r="AU310" s="160" t="s">
        <v>87</v>
      </c>
      <c r="AV310" s="13" t="s">
        <v>87</v>
      </c>
      <c r="AW310" s="13" t="s">
        <v>33</v>
      </c>
      <c r="AX310" s="13" t="s">
        <v>85</v>
      </c>
      <c r="AY310" s="160" t="s">
        <v>149</v>
      </c>
    </row>
    <row r="311" spans="2:65" s="11" customFormat="1" ht="22.8" customHeight="1">
      <c r="B311" s="124"/>
      <c r="D311" s="125" t="s">
        <v>76</v>
      </c>
      <c r="E311" s="134" t="s">
        <v>1209</v>
      </c>
      <c r="F311" s="134" t="s">
        <v>1210</v>
      </c>
      <c r="I311" s="127"/>
      <c r="J311" s="135">
        <f>BK311</f>
        <v>0</v>
      </c>
      <c r="L311" s="124"/>
      <c r="M311" s="129"/>
      <c r="P311" s="130">
        <f>SUM(P312:P313)</f>
        <v>0</v>
      </c>
      <c r="R311" s="130">
        <f>SUM(R312:R313)</f>
        <v>0</v>
      </c>
      <c r="T311" s="131">
        <f>SUM(T312:T313)</f>
        <v>0</v>
      </c>
      <c r="AR311" s="125" t="s">
        <v>85</v>
      </c>
      <c r="AT311" s="132" t="s">
        <v>76</v>
      </c>
      <c r="AU311" s="132" t="s">
        <v>85</v>
      </c>
      <c r="AY311" s="125" t="s">
        <v>149</v>
      </c>
      <c r="BK311" s="133">
        <f>SUM(BK312:BK313)</f>
        <v>0</v>
      </c>
    </row>
    <row r="312" spans="2:65" s="1" customFormat="1" ht="16.5" customHeight="1">
      <c r="B312" s="32"/>
      <c r="C312" s="136" t="s">
        <v>545</v>
      </c>
      <c r="D312" s="136" t="s">
        <v>155</v>
      </c>
      <c r="E312" s="137" t="s">
        <v>1613</v>
      </c>
      <c r="F312" s="138" t="s">
        <v>1614</v>
      </c>
      <c r="G312" s="139" t="s">
        <v>395</v>
      </c>
      <c r="H312" s="140">
        <v>240.06899999999999</v>
      </c>
      <c r="I312" s="141"/>
      <c r="J312" s="142">
        <f>ROUND(I312*H312,2)</f>
        <v>0</v>
      </c>
      <c r="K312" s="138" t="s">
        <v>159</v>
      </c>
      <c r="L312" s="32"/>
      <c r="M312" s="143" t="s">
        <v>1</v>
      </c>
      <c r="N312" s="144" t="s">
        <v>42</v>
      </c>
      <c r="P312" s="145">
        <f>O312*H312</f>
        <v>0</v>
      </c>
      <c r="Q312" s="145">
        <v>0</v>
      </c>
      <c r="R312" s="145">
        <f>Q312*H312</f>
        <v>0</v>
      </c>
      <c r="S312" s="145">
        <v>0</v>
      </c>
      <c r="T312" s="146">
        <f>S312*H312</f>
        <v>0</v>
      </c>
      <c r="AR312" s="147" t="s">
        <v>148</v>
      </c>
      <c r="AT312" s="147" t="s">
        <v>155</v>
      </c>
      <c r="AU312" s="147" t="s">
        <v>87</v>
      </c>
      <c r="AY312" s="17" t="s">
        <v>149</v>
      </c>
      <c r="BE312" s="148">
        <f>IF(N312="základní",J312,0)</f>
        <v>0</v>
      </c>
      <c r="BF312" s="148">
        <f>IF(N312="snížená",J312,0)</f>
        <v>0</v>
      </c>
      <c r="BG312" s="148">
        <f>IF(N312="zákl. přenesená",J312,0)</f>
        <v>0</v>
      </c>
      <c r="BH312" s="148">
        <f>IF(N312="sníž. přenesená",J312,0)</f>
        <v>0</v>
      </c>
      <c r="BI312" s="148">
        <f>IF(N312="nulová",J312,0)</f>
        <v>0</v>
      </c>
      <c r="BJ312" s="17" t="s">
        <v>85</v>
      </c>
      <c r="BK312" s="148">
        <f>ROUND(I312*H312,2)</f>
        <v>0</v>
      </c>
      <c r="BL312" s="17" t="s">
        <v>148</v>
      </c>
      <c r="BM312" s="147" t="s">
        <v>1615</v>
      </c>
    </row>
    <row r="313" spans="2:65" s="1" customFormat="1" ht="19.2">
      <c r="B313" s="32"/>
      <c r="D313" s="149" t="s">
        <v>162</v>
      </c>
      <c r="F313" s="150" t="s">
        <v>1616</v>
      </c>
      <c r="I313" s="151"/>
      <c r="L313" s="32"/>
      <c r="M313" s="196"/>
      <c r="N313" s="197"/>
      <c r="O313" s="197"/>
      <c r="P313" s="197"/>
      <c r="Q313" s="197"/>
      <c r="R313" s="197"/>
      <c r="S313" s="197"/>
      <c r="T313" s="198"/>
      <c r="AT313" s="17" t="s">
        <v>162</v>
      </c>
      <c r="AU313" s="17" t="s">
        <v>87</v>
      </c>
    </row>
    <row r="314" spans="2:65" s="1" customFormat="1" ht="6.9" customHeight="1">
      <c r="B314" s="44"/>
      <c r="C314" s="45"/>
      <c r="D314" s="45"/>
      <c r="E314" s="45"/>
      <c r="F314" s="45"/>
      <c r="G314" s="45"/>
      <c r="H314" s="45"/>
      <c r="I314" s="45"/>
      <c r="J314" s="45"/>
      <c r="K314" s="45"/>
      <c r="L314" s="32"/>
    </row>
  </sheetData>
  <sheetProtection algorithmName="SHA-512" hashValue="3anf4C96t7toWtiwO/Xpa8yg8il7Hgx0dD5FvNksmJl0A1jdIIto4wVrmUVy5/LnfGGqAU7jyPUmDBwvbhSn9Q==" saltValue="2/Pe1RDUoY86h31eY8ET3dWeXO0KVFGI6KqOwF0jpqv5xx23IcD+hPYln297TXtoihLJonwoqKcy3q4FyVTngg==" spinCount="100000" sheet="1" objects="1" scenarios="1" formatColumns="0" formatRows="0" autoFilter="0"/>
  <autoFilter ref="C122:K313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8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7" t="s">
        <v>101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118</v>
      </c>
      <c r="L4" s="20"/>
      <c r="M4" s="93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1" t="str">
        <f>'Rekapitulace stavby'!K6</f>
        <v>Stavební úpravy MK v ulici U sv. Petra a Pavla v Třeboni - 2. etapa</v>
      </c>
      <c r="F7" s="242"/>
      <c r="G7" s="242"/>
      <c r="H7" s="242"/>
      <c r="L7" s="20"/>
    </row>
    <row r="8" spans="2:46" s="1" customFormat="1" ht="12" customHeight="1">
      <c r="B8" s="32"/>
      <c r="D8" s="27" t="s">
        <v>119</v>
      </c>
      <c r="L8" s="32"/>
    </row>
    <row r="9" spans="2:46" s="1" customFormat="1" ht="16.5" customHeight="1">
      <c r="B9" s="32"/>
      <c r="E9" s="204" t="s">
        <v>1802</v>
      </c>
      <c r="F9" s="243"/>
      <c r="G9" s="243"/>
      <c r="H9" s="243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1. 3. 2024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09"/>
      <c r="G18" s="209"/>
      <c r="H18" s="209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1618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4"/>
      <c r="E27" s="214" t="s">
        <v>1</v>
      </c>
      <c r="F27" s="214"/>
      <c r="G27" s="214"/>
      <c r="H27" s="214"/>
      <c r="L27" s="9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37</v>
      </c>
      <c r="J30" s="66">
        <f>ROUND(J122,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5" t="s">
        <v>41</v>
      </c>
      <c r="E33" s="27" t="s">
        <v>42</v>
      </c>
      <c r="F33" s="86">
        <f>ROUND((SUM(BE122:BE382)),  2)</f>
        <v>0</v>
      </c>
      <c r="I33" s="96">
        <v>0.21</v>
      </c>
      <c r="J33" s="86">
        <f>ROUND(((SUM(BE122:BE382))*I33),  2)</f>
        <v>0</v>
      </c>
      <c r="L33" s="32"/>
    </row>
    <row r="34" spans="2:12" s="1" customFormat="1" ht="14.4" customHeight="1">
      <c r="B34" s="32"/>
      <c r="E34" s="27" t="s">
        <v>43</v>
      </c>
      <c r="F34" s="86">
        <f>ROUND((SUM(BF122:BF382)),  2)</f>
        <v>0</v>
      </c>
      <c r="I34" s="96">
        <v>0.15</v>
      </c>
      <c r="J34" s="86">
        <f>ROUND(((SUM(BF122:BF382))*I34),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6">
        <f>ROUND((SUM(BG122:BG382)),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6">
        <f>ROUND((SUM(BH122:BH382)),  2)</f>
        <v>0</v>
      </c>
      <c r="I36" s="96">
        <v>0.15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6">
        <f>ROUND((SUM(BI122:BI382)),  2)</f>
        <v>0</v>
      </c>
      <c r="I37" s="96">
        <v>0</v>
      </c>
      <c r="J37" s="86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0</v>
      </c>
      <c r="K39" s="102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121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1" t="str">
        <f>E7</f>
        <v>Stavební úpravy MK v ulici U sv. Petra a Pavla v Třeboni - 2. etapa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119</v>
      </c>
      <c r="L86" s="32"/>
    </row>
    <row r="87" spans="2:47" s="1" customFormat="1" ht="16.5" customHeight="1">
      <c r="B87" s="32"/>
      <c r="E87" s="204" t="str">
        <f>E9</f>
        <v>303 - Dešťová kanalizace</v>
      </c>
      <c r="F87" s="243"/>
      <c r="G87" s="243"/>
      <c r="H87" s="243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1. 3. 2024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122</v>
      </c>
      <c r="D94" s="97"/>
      <c r="E94" s="97"/>
      <c r="F94" s="97"/>
      <c r="G94" s="97"/>
      <c r="H94" s="97"/>
      <c r="I94" s="97"/>
      <c r="J94" s="106" t="s">
        <v>123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7" t="s">
        <v>124</v>
      </c>
      <c r="J96" s="66">
        <f>J122</f>
        <v>0</v>
      </c>
      <c r="L96" s="32"/>
      <c r="AU96" s="17" t="s">
        <v>125</v>
      </c>
    </row>
    <row r="97" spans="2:12" s="8" customFormat="1" ht="24.9" customHeight="1">
      <c r="B97" s="108"/>
      <c r="D97" s="109" t="s">
        <v>247</v>
      </c>
      <c r="E97" s="110"/>
      <c r="F97" s="110"/>
      <c r="G97" s="110"/>
      <c r="H97" s="110"/>
      <c r="I97" s="110"/>
      <c r="J97" s="111">
        <f>J123</f>
        <v>0</v>
      </c>
      <c r="L97" s="108"/>
    </row>
    <row r="98" spans="2:12" s="9" customFormat="1" ht="19.95" customHeight="1">
      <c r="B98" s="112"/>
      <c r="D98" s="113" t="s">
        <v>248</v>
      </c>
      <c r="E98" s="114"/>
      <c r="F98" s="114"/>
      <c r="G98" s="114"/>
      <c r="H98" s="114"/>
      <c r="I98" s="114"/>
      <c r="J98" s="115">
        <f>J124</f>
        <v>0</v>
      </c>
      <c r="L98" s="112"/>
    </row>
    <row r="99" spans="2:12" s="9" customFormat="1" ht="19.95" customHeight="1">
      <c r="B99" s="112"/>
      <c r="D99" s="113" t="s">
        <v>1619</v>
      </c>
      <c r="E99" s="114"/>
      <c r="F99" s="114"/>
      <c r="G99" s="114"/>
      <c r="H99" s="114"/>
      <c r="I99" s="114"/>
      <c r="J99" s="115">
        <f>J242</f>
        <v>0</v>
      </c>
      <c r="L99" s="112"/>
    </row>
    <row r="100" spans="2:12" s="9" customFormat="1" ht="19.95" customHeight="1">
      <c r="B100" s="112"/>
      <c r="D100" s="113" t="s">
        <v>250</v>
      </c>
      <c r="E100" s="114"/>
      <c r="F100" s="114"/>
      <c r="G100" s="114"/>
      <c r="H100" s="114"/>
      <c r="I100" s="114"/>
      <c r="J100" s="115">
        <f>J246</f>
        <v>0</v>
      </c>
      <c r="L100" s="112"/>
    </row>
    <row r="101" spans="2:12" s="9" customFormat="1" ht="19.95" customHeight="1">
      <c r="B101" s="112"/>
      <c r="D101" s="113" t="s">
        <v>252</v>
      </c>
      <c r="E101" s="114"/>
      <c r="F101" s="114"/>
      <c r="G101" s="114"/>
      <c r="H101" s="114"/>
      <c r="I101" s="114"/>
      <c r="J101" s="115">
        <f>J291</f>
        <v>0</v>
      </c>
      <c r="L101" s="112"/>
    </row>
    <row r="102" spans="2:12" s="9" customFormat="1" ht="19.95" customHeight="1">
      <c r="B102" s="112"/>
      <c r="D102" s="113" t="s">
        <v>255</v>
      </c>
      <c r="E102" s="114"/>
      <c r="F102" s="114"/>
      <c r="G102" s="114"/>
      <c r="H102" s="114"/>
      <c r="I102" s="114"/>
      <c r="J102" s="115">
        <f>J380</f>
        <v>0</v>
      </c>
      <c r="L102" s="112"/>
    </row>
    <row r="103" spans="2:12" s="1" customFormat="1" ht="21.75" customHeight="1">
      <c r="B103" s="32"/>
      <c r="L103" s="32"/>
    </row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" customHeight="1">
      <c r="B109" s="32"/>
      <c r="C109" s="21" t="s">
        <v>133</v>
      </c>
      <c r="L109" s="32"/>
    </row>
    <row r="110" spans="2:12" s="1" customFormat="1" ht="6.9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41" t="str">
        <f>E7</f>
        <v>Stavební úpravy MK v ulici U sv. Petra a Pavla v Třeboni - 2. etapa</v>
      </c>
      <c r="F112" s="242"/>
      <c r="G112" s="242"/>
      <c r="H112" s="242"/>
      <c r="L112" s="32"/>
    </row>
    <row r="113" spans="2:65" s="1" customFormat="1" ht="12" customHeight="1">
      <c r="B113" s="32"/>
      <c r="C113" s="27" t="s">
        <v>119</v>
      </c>
      <c r="L113" s="32"/>
    </row>
    <row r="114" spans="2:65" s="1" customFormat="1" ht="16.5" customHeight="1">
      <c r="B114" s="32"/>
      <c r="E114" s="204" t="str">
        <f>E9</f>
        <v>303 - Dešťová kanalizace</v>
      </c>
      <c r="F114" s="243"/>
      <c r="G114" s="243"/>
      <c r="H114" s="243"/>
      <c r="L114" s="32"/>
    </row>
    <row r="115" spans="2:65" s="1" customFormat="1" ht="6.9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>Třeboň</v>
      </c>
      <c r="I116" s="27" t="s">
        <v>22</v>
      </c>
      <c r="J116" s="52" t="str">
        <f>IF(J12="","",J12)</f>
        <v>1. 3. 2024</v>
      </c>
      <c r="L116" s="32"/>
    </row>
    <row r="117" spans="2:65" s="1" customFormat="1" ht="6.9" customHeight="1">
      <c r="B117" s="32"/>
      <c r="L117" s="32"/>
    </row>
    <row r="118" spans="2:65" s="1" customFormat="1" ht="15.15" customHeight="1">
      <c r="B118" s="32"/>
      <c r="C118" s="27" t="s">
        <v>24</v>
      </c>
      <c r="F118" s="25" t="str">
        <f>E15</f>
        <v>Město Třeboň</v>
      </c>
      <c r="I118" s="27" t="s">
        <v>30</v>
      </c>
      <c r="J118" s="30" t="str">
        <f>E21</f>
        <v>WAY project s.r.o.</v>
      </c>
      <c r="L118" s="32"/>
    </row>
    <row r="119" spans="2:65" s="1" customFormat="1" ht="15.15" customHeight="1">
      <c r="B119" s="32"/>
      <c r="C119" s="27" t="s">
        <v>28</v>
      </c>
      <c r="F119" s="25" t="str">
        <f>IF(E18="","",E18)</f>
        <v>Vyplň údaj</v>
      </c>
      <c r="I119" s="27" t="s">
        <v>34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134</v>
      </c>
      <c r="D121" s="118" t="s">
        <v>62</v>
      </c>
      <c r="E121" s="118" t="s">
        <v>58</v>
      </c>
      <c r="F121" s="118" t="s">
        <v>59</v>
      </c>
      <c r="G121" s="118" t="s">
        <v>135</v>
      </c>
      <c r="H121" s="118" t="s">
        <v>136</v>
      </c>
      <c r="I121" s="118" t="s">
        <v>137</v>
      </c>
      <c r="J121" s="118" t="s">
        <v>123</v>
      </c>
      <c r="K121" s="119" t="s">
        <v>138</v>
      </c>
      <c r="L121" s="116"/>
      <c r="M121" s="59" t="s">
        <v>1</v>
      </c>
      <c r="N121" s="60" t="s">
        <v>41</v>
      </c>
      <c r="O121" s="60" t="s">
        <v>139</v>
      </c>
      <c r="P121" s="60" t="s">
        <v>140</v>
      </c>
      <c r="Q121" s="60" t="s">
        <v>141</v>
      </c>
      <c r="R121" s="60" t="s">
        <v>142</v>
      </c>
      <c r="S121" s="60" t="s">
        <v>143</v>
      </c>
      <c r="T121" s="61" t="s">
        <v>144</v>
      </c>
    </row>
    <row r="122" spans="2:65" s="1" customFormat="1" ht="22.8" customHeight="1">
      <c r="B122" s="32"/>
      <c r="C122" s="64" t="s">
        <v>145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281.03761831999998</v>
      </c>
      <c r="S122" s="53"/>
      <c r="T122" s="122">
        <f>T123</f>
        <v>0</v>
      </c>
      <c r="AT122" s="17" t="s">
        <v>76</v>
      </c>
      <c r="AU122" s="17" t="s">
        <v>125</v>
      </c>
      <c r="BK122" s="123">
        <f>BK123</f>
        <v>0</v>
      </c>
    </row>
    <row r="123" spans="2:65" s="11" customFormat="1" ht="25.95" customHeight="1">
      <c r="B123" s="124"/>
      <c r="D123" s="125" t="s">
        <v>76</v>
      </c>
      <c r="E123" s="126" t="s">
        <v>256</v>
      </c>
      <c r="F123" s="126" t="s">
        <v>257</v>
      </c>
      <c r="I123" s="127"/>
      <c r="J123" s="128">
        <f>BK123</f>
        <v>0</v>
      </c>
      <c r="L123" s="124"/>
      <c r="M123" s="129"/>
      <c r="P123" s="130">
        <f>P124+P242+P246+P291+P380</f>
        <v>0</v>
      </c>
      <c r="R123" s="130">
        <f>R124+R242+R246+R291+R380</f>
        <v>281.03761831999998</v>
      </c>
      <c r="T123" s="131">
        <f>T124+T242+T246+T291+T380</f>
        <v>0</v>
      </c>
      <c r="AR123" s="125" t="s">
        <v>85</v>
      </c>
      <c r="AT123" s="132" t="s">
        <v>76</v>
      </c>
      <c r="AU123" s="132" t="s">
        <v>77</v>
      </c>
      <c r="AY123" s="125" t="s">
        <v>149</v>
      </c>
      <c r="BK123" s="133">
        <f>BK124+BK242+BK246+BK291+BK380</f>
        <v>0</v>
      </c>
    </row>
    <row r="124" spans="2:65" s="11" customFormat="1" ht="22.8" customHeight="1">
      <c r="B124" s="124"/>
      <c r="D124" s="125" t="s">
        <v>76</v>
      </c>
      <c r="E124" s="134" t="s">
        <v>85</v>
      </c>
      <c r="F124" s="134" t="s">
        <v>258</v>
      </c>
      <c r="I124" s="127"/>
      <c r="J124" s="135">
        <f>BK124</f>
        <v>0</v>
      </c>
      <c r="L124" s="124"/>
      <c r="M124" s="129"/>
      <c r="P124" s="130">
        <f>SUM(P125:P241)</f>
        <v>0</v>
      </c>
      <c r="R124" s="130">
        <f>SUM(R125:R241)</f>
        <v>225.91793709999999</v>
      </c>
      <c r="T124" s="131">
        <f>SUM(T125:T241)</f>
        <v>0</v>
      </c>
      <c r="AR124" s="125" t="s">
        <v>85</v>
      </c>
      <c r="AT124" s="132" t="s">
        <v>76</v>
      </c>
      <c r="AU124" s="132" t="s">
        <v>85</v>
      </c>
      <c r="AY124" s="125" t="s">
        <v>149</v>
      </c>
      <c r="BK124" s="133">
        <f>SUM(BK125:BK241)</f>
        <v>0</v>
      </c>
    </row>
    <row r="125" spans="2:65" s="1" customFormat="1" ht="16.5" customHeight="1">
      <c r="B125" s="32"/>
      <c r="C125" s="136" t="s">
        <v>85</v>
      </c>
      <c r="D125" s="136" t="s">
        <v>155</v>
      </c>
      <c r="E125" s="137" t="s">
        <v>307</v>
      </c>
      <c r="F125" s="138" t="s">
        <v>308</v>
      </c>
      <c r="G125" s="139" t="s">
        <v>309</v>
      </c>
      <c r="H125" s="140">
        <v>240</v>
      </c>
      <c r="I125" s="141"/>
      <c r="J125" s="142">
        <f>ROUND(I125*H125,2)</f>
        <v>0</v>
      </c>
      <c r="K125" s="138" t="s">
        <v>159</v>
      </c>
      <c r="L125" s="32"/>
      <c r="M125" s="143" t="s">
        <v>1</v>
      </c>
      <c r="N125" s="144" t="s">
        <v>42</v>
      </c>
      <c r="P125" s="145">
        <f>O125*H125</f>
        <v>0</v>
      </c>
      <c r="Q125" s="145">
        <v>4.0000000000000003E-5</v>
      </c>
      <c r="R125" s="145">
        <f>Q125*H125</f>
        <v>9.6000000000000009E-3</v>
      </c>
      <c r="S125" s="145">
        <v>0</v>
      </c>
      <c r="T125" s="146">
        <f>S125*H125</f>
        <v>0</v>
      </c>
      <c r="AR125" s="147" t="s">
        <v>148</v>
      </c>
      <c r="AT125" s="147" t="s">
        <v>155</v>
      </c>
      <c r="AU125" s="147" t="s">
        <v>87</v>
      </c>
      <c r="AY125" s="17" t="s">
        <v>149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7" t="s">
        <v>85</v>
      </c>
      <c r="BK125" s="148">
        <f>ROUND(I125*H125,2)</f>
        <v>0</v>
      </c>
      <c r="BL125" s="17" t="s">
        <v>148</v>
      </c>
      <c r="BM125" s="147" t="s">
        <v>1620</v>
      </c>
    </row>
    <row r="126" spans="2:65" s="1" customFormat="1" ht="10.199999999999999">
      <c r="B126" s="32"/>
      <c r="D126" s="149" t="s">
        <v>162</v>
      </c>
      <c r="F126" s="150" t="s">
        <v>311</v>
      </c>
      <c r="I126" s="151"/>
      <c r="L126" s="32"/>
      <c r="M126" s="152"/>
      <c r="T126" s="56"/>
      <c r="AT126" s="17" t="s">
        <v>162</v>
      </c>
      <c r="AU126" s="17" t="s">
        <v>87</v>
      </c>
    </row>
    <row r="127" spans="2:65" s="12" customFormat="1" ht="10.199999999999999">
      <c r="B127" s="153"/>
      <c r="D127" s="149" t="s">
        <v>163</v>
      </c>
      <c r="E127" s="154" t="s">
        <v>1</v>
      </c>
      <c r="F127" s="155" t="s">
        <v>1242</v>
      </c>
      <c r="H127" s="154" t="s">
        <v>1</v>
      </c>
      <c r="I127" s="156"/>
      <c r="L127" s="153"/>
      <c r="M127" s="157"/>
      <c r="T127" s="158"/>
      <c r="AT127" s="154" t="s">
        <v>163</v>
      </c>
      <c r="AU127" s="154" t="s">
        <v>87</v>
      </c>
      <c r="AV127" s="12" t="s">
        <v>85</v>
      </c>
      <c r="AW127" s="12" t="s">
        <v>33</v>
      </c>
      <c r="AX127" s="12" t="s">
        <v>77</v>
      </c>
      <c r="AY127" s="154" t="s">
        <v>149</v>
      </c>
    </row>
    <row r="128" spans="2:65" s="13" customFormat="1" ht="10.199999999999999">
      <c r="B128" s="159"/>
      <c r="D128" s="149" t="s">
        <v>163</v>
      </c>
      <c r="E128" s="160" t="s">
        <v>1</v>
      </c>
      <c r="F128" s="161" t="s">
        <v>313</v>
      </c>
      <c r="H128" s="162">
        <v>240</v>
      </c>
      <c r="I128" s="163"/>
      <c r="L128" s="159"/>
      <c r="M128" s="164"/>
      <c r="T128" s="165"/>
      <c r="AT128" s="160" t="s">
        <v>163</v>
      </c>
      <c r="AU128" s="160" t="s">
        <v>87</v>
      </c>
      <c r="AV128" s="13" t="s">
        <v>87</v>
      </c>
      <c r="AW128" s="13" t="s">
        <v>33</v>
      </c>
      <c r="AX128" s="13" t="s">
        <v>85</v>
      </c>
      <c r="AY128" s="160" t="s">
        <v>149</v>
      </c>
    </row>
    <row r="129" spans="2:65" s="1" customFormat="1" ht="16.5" customHeight="1">
      <c r="B129" s="32"/>
      <c r="C129" s="136" t="s">
        <v>87</v>
      </c>
      <c r="D129" s="136" t="s">
        <v>155</v>
      </c>
      <c r="E129" s="137" t="s">
        <v>1803</v>
      </c>
      <c r="F129" s="138" t="s">
        <v>1804</v>
      </c>
      <c r="G129" s="139" t="s">
        <v>261</v>
      </c>
      <c r="H129" s="140">
        <v>2152.8000000000002</v>
      </c>
      <c r="I129" s="141"/>
      <c r="J129" s="142">
        <f>ROUND(I129*H129,2)</f>
        <v>0</v>
      </c>
      <c r="K129" s="138" t="s">
        <v>159</v>
      </c>
      <c r="L129" s="32"/>
      <c r="M129" s="143" t="s">
        <v>1</v>
      </c>
      <c r="N129" s="144" t="s">
        <v>42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148</v>
      </c>
      <c r="AT129" s="147" t="s">
        <v>155</v>
      </c>
      <c r="AU129" s="147" t="s">
        <v>87</v>
      </c>
      <c r="AY129" s="17" t="s">
        <v>149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85</v>
      </c>
      <c r="BK129" s="148">
        <f>ROUND(I129*H129,2)</f>
        <v>0</v>
      </c>
      <c r="BL129" s="17" t="s">
        <v>148</v>
      </c>
      <c r="BM129" s="147" t="s">
        <v>1805</v>
      </c>
    </row>
    <row r="130" spans="2:65" s="1" customFormat="1" ht="10.199999999999999">
      <c r="B130" s="32"/>
      <c r="D130" s="149" t="s">
        <v>162</v>
      </c>
      <c r="F130" s="150" t="s">
        <v>1806</v>
      </c>
      <c r="I130" s="151"/>
      <c r="L130" s="32"/>
      <c r="M130" s="152"/>
      <c r="T130" s="56"/>
      <c r="AT130" s="17" t="s">
        <v>162</v>
      </c>
      <c r="AU130" s="17" t="s">
        <v>87</v>
      </c>
    </row>
    <row r="131" spans="2:65" s="13" customFormat="1" ht="10.199999999999999">
      <c r="B131" s="159"/>
      <c r="D131" s="149" t="s">
        <v>163</v>
      </c>
      <c r="E131" s="160" t="s">
        <v>1</v>
      </c>
      <c r="F131" s="161" t="s">
        <v>1807</v>
      </c>
      <c r="H131" s="162">
        <v>2152.8000000000002</v>
      </c>
      <c r="I131" s="163"/>
      <c r="L131" s="159"/>
      <c r="M131" s="164"/>
      <c r="T131" s="165"/>
      <c r="AT131" s="160" t="s">
        <v>163</v>
      </c>
      <c r="AU131" s="160" t="s">
        <v>87</v>
      </c>
      <c r="AV131" s="13" t="s">
        <v>87</v>
      </c>
      <c r="AW131" s="13" t="s">
        <v>33</v>
      </c>
      <c r="AX131" s="13" t="s">
        <v>85</v>
      </c>
      <c r="AY131" s="160" t="s">
        <v>149</v>
      </c>
    </row>
    <row r="132" spans="2:65" s="1" customFormat="1" ht="21.75" customHeight="1">
      <c r="B132" s="32"/>
      <c r="C132" s="136" t="s">
        <v>171</v>
      </c>
      <c r="D132" s="136" t="s">
        <v>155</v>
      </c>
      <c r="E132" s="137" t="s">
        <v>1808</v>
      </c>
      <c r="F132" s="138" t="s">
        <v>1809</v>
      </c>
      <c r="G132" s="139" t="s">
        <v>327</v>
      </c>
      <c r="H132" s="140">
        <v>681.32</v>
      </c>
      <c r="I132" s="141"/>
      <c r="J132" s="142">
        <f>ROUND(I132*H132,2)</f>
        <v>0</v>
      </c>
      <c r="K132" s="138" t="s">
        <v>159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148</v>
      </c>
      <c r="AT132" s="147" t="s">
        <v>155</v>
      </c>
      <c r="AU132" s="147" t="s">
        <v>87</v>
      </c>
      <c r="AY132" s="17" t="s">
        <v>149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148</v>
      </c>
      <c r="BM132" s="147" t="s">
        <v>1810</v>
      </c>
    </row>
    <row r="133" spans="2:65" s="1" customFormat="1" ht="10.199999999999999">
      <c r="B133" s="32"/>
      <c r="D133" s="149" t="s">
        <v>162</v>
      </c>
      <c r="F133" s="150" t="s">
        <v>1811</v>
      </c>
      <c r="I133" s="151"/>
      <c r="L133" s="32"/>
      <c r="M133" s="152"/>
      <c r="T133" s="56"/>
      <c r="AT133" s="17" t="s">
        <v>162</v>
      </c>
      <c r="AU133" s="17" t="s">
        <v>87</v>
      </c>
    </row>
    <row r="134" spans="2:65" s="13" customFormat="1" ht="10.199999999999999">
      <c r="B134" s="159"/>
      <c r="D134" s="149" t="s">
        <v>163</v>
      </c>
      <c r="E134" s="160" t="s">
        <v>1</v>
      </c>
      <c r="F134" s="161" t="s">
        <v>1812</v>
      </c>
      <c r="H134" s="162">
        <v>681.32</v>
      </c>
      <c r="I134" s="163"/>
      <c r="L134" s="159"/>
      <c r="M134" s="164"/>
      <c r="T134" s="165"/>
      <c r="AT134" s="160" t="s">
        <v>163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149</v>
      </c>
    </row>
    <row r="135" spans="2:65" s="1" customFormat="1" ht="21.75" customHeight="1">
      <c r="B135" s="32"/>
      <c r="C135" s="136" t="s">
        <v>148</v>
      </c>
      <c r="D135" s="136" t="s">
        <v>155</v>
      </c>
      <c r="E135" s="137" t="s">
        <v>1813</v>
      </c>
      <c r="F135" s="138" t="s">
        <v>1814</v>
      </c>
      <c r="G135" s="139" t="s">
        <v>327</v>
      </c>
      <c r="H135" s="140">
        <v>1.44</v>
      </c>
      <c r="I135" s="141"/>
      <c r="J135" s="142">
        <f>ROUND(I135*H135,2)</f>
        <v>0</v>
      </c>
      <c r="K135" s="138" t="s">
        <v>159</v>
      </c>
      <c r="L135" s="32"/>
      <c r="M135" s="143" t="s">
        <v>1</v>
      </c>
      <c r="N135" s="144" t="s">
        <v>42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148</v>
      </c>
      <c r="AT135" s="147" t="s">
        <v>155</v>
      </c>
      <c r="AU135" s="147" t="s">
        <v>87</v>
      </c>
      <c r="AY135" s="17" t="s">
        <v>149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85</v>
      </c>
      <c r="BK135" s="148">
        <f>ROUND(I135*H135,2)</f>
        <v>0</v>
      </c>
      <c r="BL135" s="17" t="s">
        <v>148</v>
      </c>
      <c r="BM135" s="147" t="s">
        <v>1815</v>
      </c>
    </row>
    <row r="136" spans="2:65" s="1" customFormat="1" ht="19.2">
      <c r="B136" s="32"/>
      <c r="D136" s="149" t="s">
        <v>162</v>
      </c>
      <c r="F136" s="150" t="s">
        <v>1816</v>
      </c>
      <c r="I136" s="151"/>
      <c r="L136" s="32"/>
      <c r="M136" s="152"/>
      <c r="T136" s="56"/>
      <c r="AT136" s="17" t="s">
        <v>162</v>
      </c>
      <c r="AU136" s="17" t="s">
        <v>87</v>
      </c>
    </row>
    <row r="137" spans="2:65" s="12" customFormat="1" ht="10.199999999999999">
      <c r="B137" s="153"/>
      <c r="D137" s="149" t="s">
        <v>163</v>
      </c>
      <c r="E137" s="154" t="s">
        <v>1</v>
      </c>
      <c r="F137" s="155" t="s">
        <v>1817</v>
      </c>
      <c r="H137" s="154" t="s">
        <v>1</v>
      </c>
      <c r="I137" s="156"/>
      <c r="L137" s="153"/>
      <c r="M137" s="157"/>
      <c r="T137" s="158"/>
      <c r="AT137" s="154" t="s">
        <v>163</v>
      </c>
      <c r="AU137" s="154" t="s">
        <v>87</v>
      </c>
      <c r="AV137" s="12" t="s">
        <v>85</v>
      </c>
      <c r="AW137" s="12" t="s">
        <v>33</v>
      </c>
      <c r="AX137" s="12" t="s">
        <v>77</v>
      </c>
      <c r="AY137" s="154" t="s">
        <v>149</v>
      </c>
    </row>
    <row r="138" spans="2:65" s="13" customFormat="1" ht="10.199999999999999">
      <c r="B138" s="159"/>
      <c r="D138" s="149" t="s">
        <v>163</v>
      </c>
      <c r="E138" s="160" t="s">
        <v>1</v>
      </c>
      <c r="F138" s="161" t="s">
        <v>1818</v>
      </c>
      <c r="H138" s="162">
        <v>1.44</v>
      </c>
      <c r="I138" s="163"/>
      <c r="L138" s="159"/>
      <c r="M138" s="164"/>
      <c r="T138" s="165"/>
      <c r="AT138" s="160" t="s">
        <v>163</v>
      </c>
      <c r="AU138" s="160" t="s">
        <v>87</v>
      </c>
      <c r="AV138" s="13" t="s">
        <v>87</v>
      </c>
      <c r="AW138" s="13" t="s">
        <v>33</v>
      </c>
      <c r="AX138" s="13" t="s">
        <v>85</v>
      </c>
      <c r="AY138" s="160" t="s">
        <v>149</v>
      </c>
    </row>
    <row r="139" spans="2:65" s="1" customFormat="1" ht="21.75" customHeight="1">
      <c r="B139" s="32"/>
      <c r="C139" s="136" t="s">
        <v>152</v>
      </c>
      <c r="D139" s="136" t="s">
        <v>155</v>
      </c>
      <c r="E139" s="137" t="s">
        <v>1244</v>
      </c>
      <c r="F139" s="138" t="s">
        <v>1245</v>
      </c>
      <c r="G139" s="139" t="s">
        <v>327</v>
      </c>
      <c r="H139" s="140">
        <v>370.58</v>
      </c>
      <c r="I139" s="141"/>
      <c r="J139" s="142">
        <f>ROUND(I139*H139,2)</f>
        <v>0</v>
      </c>
      <c r="K139" s="138" t="s">
        <v>159</v>
      </c>
      <c r="L139" s="32"/>
      <c r="M139" s="143" t="s">
        <v>1</v>
      </c>
      <c r="N139" s="144" t="s">
        <v>42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148</v>
      </c>
      <c r="AT139" s="147" t="s">
        <v>155</v>
      </c>
      <c r="AU139" s="147" t="s">
        <v>87</v>
      </c>
      <c r="AY139" s="17" t="s">
        <v>149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85</v>
      </c>
      <c r="BK139" s="148">
        <f>ROUND(I139*H139,2)</f>
        <v>0</v>
      </c>
      <c r="BL139" s="17" t="s">
        <v>148</v>
      </c>
      <c r="BM139" s="147" t="s">
        <v>1621</v>
      </c>
    </row>
    <row r="140" spans="2:65" s="1" customFormat="1" ht="19.2">
      <c r="B140" s="32"/>
      <c r="D140" s="149" t="s">
        <v>162</v>
      </c>
      <c r="F140" s="150" t="s">
        <v>1247</v>
      </c>
      <c r="I140" s="151"/>
      <c r="L140" s="32"/>
      <c r="M140" s="152"/>
      <c r="T140" s="56"/>
      <c r="AT140" s="17" t="s">
        <v>162</v>
      </c>
      <c r="AU140" s="17" t="s">
        <v>87</v>
      </c>
    </row>
    <row r="141" spans="2:65" s="13" customFormat="1" ht="10.199999999999999">
      <c r="B141" s="159"/>
      <c r="D141" s="149" t="s">
        <v>163</v>
      </c>
      <c r="E141" s="160" t="s">
        <v>1</v>
      </c>
      <c r="F141" s="161" t="s">
        <v>1819</v>
      </c>
      <c r="H141" s="162">
        <v>370.58</v>
      </c>
      <c r="I141" s="163"/>
      <c r="L141" s="159"/>
      <c r="M141" s="164"/>
      <c r="T141" s="165"/>
      <c r="AT141" s="160" t="s">
        <v>163</v>
      </c>
      <c r="AU141" s="160" t="s">
        <v>87</v>
      </c>
      <c r="AV141" s="13" t="s">
        <v>87</v>
      </c>
      <c r="AW141" s="13" t="s">
        <v>33</v>
      </c>
      <c r="AX141" s="13" t="s">
        <v>85</v>
      </c>
      <c r="AY141" s="160" t="s">
        <v>149</v>
      </c>
    </row>
    <row r="142" spans="2:65" s="12" customFormat="1" ht="10.199999999999999">
      <c r="B142" s="153"/>
      <c r="D142" s="149" t="s">
        <v>163</v>
      </c>
      <c r="E142" s="154" t="s">
        <v>1</v>
      </c>
      <c r="F142" s="155" t="s">
        <v>1250</v>
      </c>
      <c r="H142" s="154" t="s">
        <v>1</v>
      </c>
      <c r="I142" s="156"/>
      <c r="L142" s="153"/>
      <c r="M142" s="157"/>
      <c r="T142" s="158"/>
      <c r="AT142" s="154" t="s">
        <v>163</v>
      </c>
      <c r="AU142" s="154" t="s">
        <v>87</v>
      </c>
      <c r="AV142" s="12" t="s">
        <v>85</v>
      </c>
      <c r="AW142" s="12" t="s">
        <v>33</v>
      </c>
      <c r="AX142" s="12" t="s">
        <v>77</v>
      </c>
      <c r="AY142" s="154" t="s">
        <v>149</v>
      </c>
    </row>
    <row r="143" spans="2:65" s="12" customFormat="1" ht="10.199999999999999">
      <c r="B143" s="153"/>
      <c r="D143" s="149" t="s">
        <v>163</v>
      </c>
      <c r="E143" s="154" t="s">
        <v>1</v>
      </c>
      <c r="F143" s="155" t="s">
        <v>1251</v>
      </c>
      <c r="H143" s="154" t="s">
        <v>1</v>
      </c>
      <c r="I143" s="156"/>
      <c r="L143" s="153"/>
      <c r="M143" s="157"/>
      <c r="T143" s="158"/>
      <c r="AT143" s="154" t="s">
        <v>163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149</v>
      </c>
    </row>
    <row r="144" spans="2:65" s="12" customFormat="1" ht="10.199999999999999">
      <c r="B144" s="153"/>
      <c r="D144" s="149" t="s">
        <v>163</v>
      </c>
      <c r="E144" s="154" t="s">
        <v>1</v>
      </c>
      <c r="F144" s="155" t="s">
        <v>1820</v>
      </c>
      <c r="H144" s="154" t="s">
        <v>1</v>
      </c>
      <c r="I144" s="156"/>
      <c r="L144" s="153"/>
      <c r="M144" s="157"/>
      <c r="T144" s="158"/>
      <c r="AT144" s="154" t="s">
        <v>163</v>
      </c>
      <c r="AU144" s="154" t="s">
        <v>87</v>
      </c>
      <c r="AV144" s="12" t="s">
        <v>85</v>
      </c>
      <c r="AW144" s="12" t="s">
        <v>33</v>
      </c>
      <c r="AX144" s="12" t="s">
        <v>77</v>
      </c>
      <c r="AY144" s="154" t="s">
        <v>149</v>
      </c>
    </row>
    <row r="145" spans="2:65" s="1" customFormat="1" ht="16.5" customHeight="1">
      <c r="B145" s="32"/>
      <c r="C145" s="136" t="s">
        <v>189</v>
      </c>
      <c r="D145" s="136" t="s">
        <v>155</v>
      </c>
      <c r="E145" s="137" t="s">
        <v>1252</v>
      </c>
      <c r="F145" s="138" t="s">
        <v>1253</v>
      </c>
      <c r="G145" s="139" t="s">
        <v>327</v>
      </c>
      <c r="H145" s="140">
        <v>37.058</v>
      </c>
      <c r="I145" s="141"/>
      <c r="J145" s="142">
        <f>ROUND(I145*H145,2)</f>
        <v>0</v>
      </c>
      <c r="K145" s="138" t="s">
        <v>159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148</v>
      </c>
      <c r="AT145" s="147" t="s">
        <v>155</v>
      </c>
      <c r="AU145" s="147" t="s">
        <v>87</v>
      </c>
      <c r="AY145" s="17" t="s">
        <v>149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148</v>
      </c>
      <c r="BM145" s="147" t="s">
        <v>1623</v>
      </c>
    </row>
    <row r="146" spans="2:65" s="1" customFormat="1" ht="19.2">
      <c r="B146" s="32"/>
      <c r="D146" s="149" t="s">
        <v>162</v>
      </c>
      <c r="F146" s="150" t="s">
        <v>1255</v>
      </c>
      <c r="I146" s="151"/>
      <c r="L146" s="32"/>
      <c r="M146" s="152"/>
      <c r="T146" s="56"/>
      <c r="AT146" s="17" t="s">
        <v>162</v>
      </c>
      <c r="AU146" s="17" t="s">
        <v>87</v>
      </c>
    </row>
    <row r="147" spans="2:65" s="12" customFormat="1" ht="10.199999999999999">
      <c r="B147" s="153"/>
      <c r="D147" s="149" t="s">
        <v>163</v>
      </c>
      <c r="E147" s="154" t="s">
        <v>1</v>
      </c>
      <c r="F147" s="155" t="s">
        <v>1821</v>
      </c>
      <c r="H147" s="154" t="s">
        <v>1</v>
      </c>
      <c r="I147" s="156"/>
      <c r="L147" s="153"/>
      <c r="M147" s="157"/>
      <c r="T147" s="158"/>
      <c r="AT147" s="154" t="s">
        <v>163</v>
      </c>
      <c r="AU147" s="154" t="s">
        <v>87</v>
      </c>
      <c r="AV147" s="12" t="s">
        <v>85</v>
      </c>
      <c r="AW147" s="12" t="s">
        <v>33</v>
      </c>
      <c r="AX147" s="12" t="s">
        <v>77</v>
      </c>
      <c r="AY147" s="154" t="s">
        <v>149</v>
      </c>
    </row>
    <row r="148" spans="2:65" s="13" customFormat="1" ht="10.199999999999999">
      <c r="B148" s="159"/>
      <c r="D148" s="149" t="s">
        <v>163</v>
      </c>
      <c r="E148" s="160" t="s">
        <v>1</v>
      </c>
      <c r="F148" s="161" t="s">
        <v>1822</v>
      </c>
      <c r="H148" s="162">
        <v>37.058</v>
      </c>
      <c r="I148" s="163"/>
      <c r="L148" s="159"/>
      <c r="M148" s="164"/>
      <c r="T148" s="165"/>
      <c r="AT148" s="160" t="s">
        <v>163</v>
      </c>
      <c r="AU148" s="160" t="s">
        <v>87</v>
      </c>
      <c r="AV148" s="13" t="s">
        <v>87</v>
      </c>
      <c r="AW148" s="13" t="s">
        <v>33</v>
      </c>
      <c r="AX148" s="13" t="s">
        <v>85</v>
      </c>
      <c r="AY148" s="160" t="s">
        <v>149</v>
      </c>
    </row>
    <row r="149" spans="2:65" s="1" customFormat="1" ht="24.15" customHeight="1">
      <c r="B149" s="32"/>
      <c r="C149" s="136" t="s">
        <v>195</v>
      </c>
      <c r="D149" s="136" t="s">
        <v>155</v>
      </c>
      <c r="E149" s="137" t="s">
        <v>1823</v>
      </c>
      <c r="F149" s="138" t="s">
        <v>1824</v>
      </c>
      <c r="G149" s="139" t="s">
        <v>298</v>
      </c>
      <c r="H149" s="140">
        <v>16</v>
      </c>
      <c r="I149" s="141"/>
      <c r="J149" s="142">
        <f>ROUND(I149*H149,2)</f>
        <v>0</v>
      </c>
      <c r="K149" s="138" t="s">
        <v>159</v>
      </c>
      <c r="L149" s="32"/>
      <c r="M149" s="143" t="s">
        <v>1</v>
      </c>
      <c r="N149" s="144" t="s">
        <v>42</v>
      </c>
      <c r="P149" s="145">
        <f>O149*H149</f>
        <v>0</v>
      </c>
      <c r="Q149" s="145">
        <v>1.4E-2</v>
      </c>
      <c r="R149" s="145">
        <f>Q149*H149</f>
        <v>0.224</v>
      </c>
      <c r="S149" s="145">
        <v>0</v>
      </c>
      <c r="T149" s="146">
        <f>S149*H149</f>
        <v>0</v>
      </c>
      <c r="AR149" s="147" t="s">
        <v>148</v>
      </c>
      <c r="AT149" s="147" t="s">
        <v>155</v>
      </c>
      <c r="AU149" s="147" t="s">
        <v>87</v>
      </c>
      <c r="AY149" s="17" t="s">
        <v>149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85</v>
      </c>
      <c r="BK149" s="148">
        <f>ROUND(I149*H149,2)</f>
        <v>0</v>
      </c>
      <c r="BL149" s="17" t="s">
        <v>148</v>
      </c>
      <c r="BM149" s="147" t="s">
        <v>1825</v>
      </c>
    </row>
    <row r="150" spans="2:65" s="1" customFormat="1" ht="19.2">
      <c r="B150" s="32"/>
      <c r="D150" s="149" t="s">
        <v>162</v>
      </c>
      <c r="F150" s="150" t="s">
        <v>1826</v>
      </c>
      <c r="I150" s="151"/>
      <c r="L150" s="32"/>
      <c r="M150" s="152"/>
      <c r="T150" s="56"/>
      <c r="AT150" s="17" t="s">
        <v>162</v>
      </c>
      <c r="AU150" s="17" t="s">
        <v>87</v>
      </c>
    </row>
    <row r="151" spans="2:65" s="12" customFormat="1" ht="10.199999999999999">
      <c r="B151" s="153"/>
      <c r="D151" s="149" t="s">
        <v>163</v>
      </c>
      <c r="E151" s="154" t="s">
        <v>1</v>
      </c>
      <c r="F151" s="155" t="s">
        <v>1827</v>
      </c>
      <c r="H151" s="154" t="s">
        <v>1</v>
      </c>
      <c r="I151" s="156"/>
      <c r="L151" s="153"/>
      <c r="M151" s="157"/>
      <c r="T151" s="158"/>
      <c r="AT151" s="154" t="s">
        <v>163</v>
      </c>
      <c r="AU151" s="154" t="s">
        <v>87</v>
      </c>
      <c r="AV151" s="12" t="s">
        <v>85</v>
      </c>
      <c r="AW151" s="12" t="s">
        <v>33</v>
      </c>
      <c r="AX151" s="12" t="s">
        <v>77</v>
      </c>
      <c r="AY151" s="154" t="s">
        <v>149</v>
      </c>
    </row>
    <row r="152" spans="2:65" s="13" customFormat="1" ht="10.199999999999999">
      <c r="B152" s="159"/>
      <c r="D152" s="149" t="s">
        <v>163</v>
      </c>
      <c r="E152" s="160" t="s">
        <v>1</v>
      </c>
      <c r="F152" s="161" t="s">
        <v>1828</v>
      </c>
      <c r="H152" s="162">
        <v>16</v>
      </c>
      <c r="I152" s="163"/>
      <c r="L152" s="159"/>
      <c r="M152" s="164"/>
      <c r="T152" s="165"/>
      <c r="AT152" s="160" t="s">
        <v>163</v>
      </c>
      <c r="AU152" s="160" t="s">
        <v>87</v>
      </c>
      <c r="AV152" s="13" t="s">
        <v>87</v>
      </c>
      <c r="AW152" s="13" t="s">
        <v>33</v>
      </c>
      <c r="AX152" s="13" t="s">
        <v>85</v>
      </c>
      <c r="AY152" s="160" t="s">
        <v>149</v>
      </c>
    </row>
    <row r="153" spans="2:65" s="1" customFormat="1" ht="16.5" customHeight="1">
      <c r="B153" s="32"/>
      <c r="C153" s="176" t="s">
        <v>200</v>
      </c>
      <c r="D153" s="176" t="s">
        <v>414</v>
      </c>
      <c r="E153" s="177" t="s">
        <v>1829</v>
      </c>
      <c r="F153" s="178" t="s">
        <v>1830</v>
      </c>
      <c r="G153" s="179" t="s">
        <v>298</v>
      </c>
      <c r="H153" s="180">
        <v>16</v>
      </c>
      <c r="I153" s="181"/>
      <c r="J153" s="182">
        <f>ROUND(I153*H153,2)</f>
        <v>0</v>
      </c>
      <c r="K153" s="178" t="s">
        <v>159</v>
      </c>
      <c r="L153" s="183"/>
      <c r="M153" s="184" t="s">
        <v>1</v>
      </c>
      <c r="N153" s="185" t="s">
        <v>42</v>
      </c>
      <c r="P153" s="145">
        <f>O153*H153</f>
        <v>0</v>
      </c>
      <c r="Q153" s="145">
        <v>9.1130000000000003E-2</v>
      </c>
      <c r="R153" s="145">
        <f>Q153*H153</f>
        <v>1.45808</v>
      </c>
      <c r="S153" s="145">
        <v>0</v>
      </c>
      <c r="T153" s="146">
        <f>S153*H153</f>
        <v>0</v>
      </c>
      <c r="AR153" s="147" t="s">
        <v>200</v>
      </c>
      <c r="AT153" s="147" t="s">
        <v>414</v>
      </c>
      <c r="AU153" s="147" t="s">
        <v>87</v>
      </c>
      <c r="AY153" s="17" t="s">
        <v>149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85</v>
      </c>
      <c r="BK153" s="148">
        <f>ROUND(I153*H153,2)</f>
        <v>0</v>
      </c>
      <c r="BL153" s="17" t="s">
        <v>148</v>
      </c>
      <c r="BM153" s="147" t="s">
        <v>1831</v>
      </c>
    </row>
    <row r="154" spans="2:65" s="1" customFormat="1" ht="10.199999999999999">
      <c r="B154" s="32"/>
      <c r="D154" s="149" t="s">
        <v>162</v>
      </c>
      <c r="F154" s="150" t="s">
        <v>1830</v>
      </c>
      <c r="I154" s="151"/>
      <c r="L154" s="32"/>
      <c r="M154" s="152"/>
      <c r="T154" s="56"/>
      <c r="AT154" s="17" t="s">
        <v>162</v>
      </c>
      <c r="AU154" s="17" t="s">
        <v>87</v>
      </c>
    </row>
    <row r="155" spans="2:65" s="13" customFormat="1" ht="10.199999999999999">
      <c r="B155" s="159"/>
      <c r="D155" s="149" t="s">
        <v>163</v>
      </c>
      <c r="E155" s="160" t="s">
        <v>1</v>
      </c>
      <c r="F155" s="161" t="s">
        <v>1832</v>
      </c>
      <c r="H155" s="162">
        <v>16</v>
      </c>
      <c r="I155" s="163"/>
      <c r="L155" s="159"/>
      <c r="M155" s="164"/>
      <c r="T155" s="165"/>
      <c r="AT155" s="160" t="s">
        <v>163</v>
      </c>
      <c r="AU155" s="160" t="s">
        <v>87</v>
      </c>
      <c r="AV155" s="13" t="s">
        <v>87</v>
      </c>
      <c r="AW155" s="13" t="s">
        <v>33</v>
      </c>
      <c r="AX155" s="13" t="s">
        <v>85</v>
      </c>
      <c r="AY155" s="160" t="s">
        <v>149</v>
      </c>
    </row>
    <row r="156" spans="2:65" s="1" customFormat="1" ht="16.5" customHeight="1">
      <c r="B156" s="32"/>
      <c r="C156" s="136" t="s">
        <v>209</v>
      </c>
      <c r="D156" s="136" t="s">
        <v>155</v>
      </c>
      <c r="E156" s="137" t="s">
        <v>357</v>
      </c>
      <c r="F156" s="138" t="s">
        <v>358</v>
      </c>
      <c r="G156" s="139" t="s">
        <v>261</v>
      </c>
      <c r="H156" s="140">
        <v>390.39</v>
      </c>
      <c r="I156" s="141"/>
      <c r="J156" s="142">
        <f>ROUND(I156*H156,2)</f>
        <v>0</v>
      </c>
      <c r="K156" s="138" t="s">
        <v>159</v>
      </c>
      <c r="L156" s="32"/>
      <c r="M156" s="143" t="s">
        <v>1</v>
      </c>
      <c r="N156" s="144" t="s">
        <v>42</v>
      </c>
      <c r="P156" s="145">
        <f>O156*H156</f>
        <v>0</v>
      </c>
      <c r="Q156" s="145">
        <v>8.4000000000000003E-4</v>
      </c>
      <c r="R156" s="145">
        <f>Q156*H156</f>
        <v>0.32792759999999999</v>
      </c>
      <c r="S156" s="145">
        <v>0</v>
      </c>
      <c r="T156" s="146">
        <f>S156*H156</f>
        <v>0</v>
      </c>
      <c r="AR156" s="147" t="s">
        <v>148</v>
      </c>
      <c r="AT156" s="147" t="s">
        <v>155</v>
      </c>
      <c r="AU156" s="147" t="s">
        <v>87</v>
      </c>
      <c r="AY156" s="17" t="s">
        <v>149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85</v>
      </c>
      <c r="BK156" s="148">
        <f>ROUND(I156*H156,2)</f>
        <v>0</v>
      </c>
      <c r="BL156" s="17" t="s">
        <v>148</v>
      </c>
      <c r="BM156" s="147" t="s">
        <v>1833</v>
      </c>
    </row>
    <row r="157" spans="2:65" s="1" customFormat="1" ht="10.199999999999999">
      <c r="B157" s="32"/>
      <c r="D157" s="149" t="s">
        <v>162</v>
      </c>
      <c r="F157" s="150" t="s">
        <v>360</v>
      </c>
      <c r="I157" s="151"/>
      <c r="L157" s="32"/>
      <c r="M157" s="152"/>
      <c r="T157" s="56"/>
      <c r="AT157" s="17" t="s">
        <v>162</v>
      </c>
      <c r="AU157" s="17" t="s">
        <v>87</v>
      </c>
    </row>
    <row r="158" spans="2:65" s="13" customFormat="1" ht="10.199999999999999">
      <c r="B158" s="159"/>
      <c r="D158" s="149" t="s">
        <v>163</v>
      </c>
      <c r="E158" s="160" t="s">
        <v>1</v>
      </c>
      <c r="F158" s="161" t="s">
        <v>1834</v>
      </c>
      <c r="H158" s="162">
        <v>390.39</v>
      </c>
      <c r="I158" s="163"/>
      <c r="L158" s="159"/>
      <c r="M158" s="164"/>
      <c r="T158" s="165"/>
      <c r="AT158" s="160" t="s">
        <v>163</v>
      </c>
      <c r="AU158" s="160" t="s">
        <v>87</v>
      </c>
      <c r="AV158" s="13" t="s">
        <v>87</v>
      </c>
      <c r="AW158" s="13" t="s">
        <v>33</v>
      </c>
      <c r="AX158" s="13" t="s">
        <v>85</v>
      </c>
      <c r="AY158" s="160" t="s">
        <v>149</v>
      </c>
    </row>
    <row r="159" spans="2:65" s="1" customFormat="1" ht="16.5" customHeight="1">
      <c r="B159" s="32"/>
      <c r="C159" s="136" t="s">
        <v>216</v>
      </c>
      <c r="D159" s="136" t="s">
        <v>155</v>
      </c>
      <c r="E159" s="137" t="s">
        <v>1260</v>
      </c>
      <c r="F159" s="138" t="s">
        <v>1261</v>
      </c>
      <c r="G159" s="139" t="s">
        <v>261</v>
      </c>
      <c r="H159" s="140">
        <v>393.97</v>
      </c>
      <c r="I159" s="141"/>
      <c r="J159" s="142">
        <f>ROUND(I159*H159,2)</f>
        <v>0</v>
      </c>
      <c r="K159" s="138" t="s">
        <v>159</v>
      </c>
      <c r="L159" s="32"/>
      <c r="M159" s="143" t="s">
        <v>1</v>
      </c>
      <c r="N159" s="144" t="s">
        <v>42</v>
      </c>
      <c r="P159" s="145">
        <f>O159*H159</f>
        <v>0</v>
      </c>
      <c r="Q159" s="145">
        <v>8.4999999999999995E-4</v>
      </c>
      <c r="R159" s="145">
        <f>Q159*H159</f>
        <v>0.33487450000000002</v>
      </c>
      <c r="S159" s="145">
        <v>0</v>
      </c>
      <c r="T159" s="146">
        <f>S159*H159</f>
        <v>0</v>
      </c>
      <c r="AR159" s="147" t="s">
        <v>148</v>
      </c>
      <c r="AT159" s="147" t="s">
        <v>155</v>
      </c>
      <c r="AU159" s="147" t="s">
        <v>87</v>
      </c>
      <c r="AY159" s="17" t="s">
        <v>149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148</v>
      </c>
      <c r="BM159" s="147" t="s">
        <v>1626</v>
      </c>
    </row>
    <row r="160" spans="2:65" s="1" customFormat="1" ht="10.199999999999999">
      <c r="B160" s="32"/>
      <c r="D160" s="149" t="s">
        <v>162</v>
      </c>
      <c r="F160" s="150" t="s">
        <v>1263</v>
      </c>
      <c r="I160" s="151"/>
      <c r="L160" s="32"/>
      <c r="M160" s="152"/>
      <c r="T160" s="56"/>
      <c r="AT160" s="17" t="s">
        <v>162</v>
      </c>
      <c r="AU160" s="17" t="s">
        <v>87</v>
      </c>
    </row>
    <row r="161" spans="2:65" s="13" customFormat="1" ht="10.199999999999999">
      <c r="B161" s="159"/>
      <c r="D161" s="149" t="s">
        <v>163</v>
      </c>
      <c r="E161" s="160" t="s">
        <v>1</v>
      </c>
      <c r="F161" s="161" t="s">
        <v>1835</v>
      </c>
      <c r="H161" s="162">
        <v>393.97</v>
      </c>
      <c r="I161" s="163"/>
      <c r="L161" s="159"/>
      <c r="M161" s="164"/>
      <c r="T161" s="165"/>
      <c r="AT161" s="160" t="s">
        <v>163</v>
      </c>
      <c r="AU161" s="160" t="s">
        <v>87</v>
      </c>
      <c r="AV161" s="13" t="s">
        <v>87</v>
      </c>
      <c r="AW161" s="13" t="s">
        <v>33</v>
      </c>
      <c r="AX161" s="13" t="s">
        <v>85</v>
      </c>
      <c r="AY161" s="160" t="s">
        <v>149</v>
      </c>
    </row>
    <row r="162" spans="2:65" s="1" customFormat="1" ht="16.5" customHeight="1">
      <c r="B162" s="32"/>
      <c r="C162" s="136" t="s">
        <v>222</v>
      </c>
      <c r="D162" s="136" t="s">
        <v>155</v>
      </c>
      <c r="E162" s="137" t="s">
        <v>363</v>
      </c>
      <c r="F162" s="138" t="s">
        <v>364</v>
      </c>
      <c r="G162" s="139" t="s">
        <v>261</v>
      </c>
      <c r="H162" s="140">
        <v>390.39</v>
      </c>
      <c r="I162" s="141"/>
      <c r="J162" s="142">
        <f>ROUND(I162*H162,2)</f>
        <v>0</v>
      </c>
      <c r="K162" s="138" t="s">
        <v>159</v>
      </c>
      <c r="L162" s="32"/>
      <c r="M162" s="143" t="s">
        <v>1</v>
      </c>
      <c r="N162" s="144" t="s">
        <v>42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148</v>
      </c>
      <c r="AT162" s="147" t="s">
        <v>155</v>
      </c>
      <c r="AU162" s="147" t="s">
        <v>87</v>
      </c>
      <c r="AY162" s="17" t="s">
        <v>149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85</v>
      </c>
      <c r="BK162" s="148">
        <f>ROUND(I162*H162,2)</f>
        <v>0</v>
      </c>
      <c r="BL162" s="17" t="s">
        <v>148</v>
      </c>
      <c r="BM162" s="147" t="s">
        <v>1836</v>
      </c>
    </row>
    <row r="163" spans="2:65" s="1" customFormat="1" ht="19.2">
      <c r="B163" s="32"/>
      <c r="D163" s="149" t="s">
        <v>162</v>
      </c>
      <c r="F163" s="150" t="s">
        <v>366</v>
      </c>
      <c r="I163" s="151"/>
      <c r="L163" s="32"/>
      <c r="M163" s="152"/>
      <c r="T163" s="56"/>
      <c r="AT163" s="17" t="s">
        <v>162</v>
      </c>
      <c r="AU163" s="17" t="s">
        <v>87</v>
      </c>
    </row>
    <row r="164" spans="2:65" s="13" customFormat="1" ht="10.199999999999999">
      <c r="B164" s="159"/>
      <c r="D164" s="149" t="s">
        <v>163</v>
      </c>
      <c r="E164" s="160" t="s">
        <v>1</v>
      </c>
      <c r="F164" s="161" t="s">
        <v>1837</v>
      </c>
      <c r="H164" s="162">
        <v>390.39</v>
      </c>
      <c r="I164" s="163"/>
      <c r="L164" s="159"/>
      <c r="M164" s="164"/>
      <c r="T164" s="165"/>
      <c r="AT164" s="160" t="s">
        <v>163</v>
      </c>
      <c r="AU164" s="160" t="s">
        <v>87</v>
      </c>
      <c r="AV164" s="13" t="s">
        <v>87</v>
      </c>
      <c r="AW164" s="13" t="s">
        <v>33</v>
      </c>
      <c r="AX164" s="13" t="s">
        <v>85</v>
      </c>
      <c r="AY164" s="160" t="s">
        <v>149</v>
      </c>
    </row>
    <row r="165" spans="2:65" s="1" customFormat="1" ht="16.5" customHeight="1">
      <c r="B165" s="32"/>
      <c r="C165" s="136" t="s">
        <v>228</v>
      </c>
      <c r="D165" s="136" t="s">
        <v>155</v>
      </c>
      <c r="E165" s="137" t="s">
        <v>1267</v>
      </c>
      <c r="F165" s="138" t="s">
        <v>1268</v>
      </c>
      <c r="G165" s="139" t="s">
        <v>261</v>
      </c>
      <c r="H165" s="140">
        <v>393.97</v>
      </c>
      <c r="I165" s="141"/>
      <c r="J165" s="142">
        <f>ROUND(I165*H165,2)</f>
        <v>0</v>
      </c>
      <c r="K165" s="138" t="s">
        <v>159</v>
      </c>
      <c r="L165" s="32"/>
      <c r="M165" s="143" t="s">
        <v>1</v>
      </c>
      <c r="N165" s="144" t="s">
        <v>42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148</v>
      </c>
      <c r="AT165" s="147" t="s">
        <v>155</v>
      </c>
      <c r="AU165" s="147" t="s">
        <v>87</v>
      </c>
      <c r="AY165" s="17" t="s">
        <v>149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85</v>
      </c>
      <c r="BK165" s="148">
        <f>ROUND(I165*H165,2)</f>
        <v>0</v>
      </c>
      <c r="BL165" s="17" t="s">
        <v>148</v>
      </c>
      <c r="BM165" s="147" t="s">
        <v>1628</v>
      </c>
    </row>
    <row r="166" spans="2:65" s="1" customFormat="1" ht="19.2">
      <c r="B166" s="32"/>
      <c r="D166" s="149" t="s">
        <v>162</v>
      </c>
      <c r="F166" s="150" t="s">
        <v>1270</v>
      </c>
      <c r="I166" s="151"/>
      <c r="L166" s="32"/>
      <c r="M166" s="152"/>
      <c r="T166" s="56"/>
      <c r="AT166" s="17" t="s">
        <v>162</v>
      </c>
      <c r="AU166" s="17" t="s">
        <v>87</v>
      </c>
    </row>
    <row r="167" spans="2:65" s="13" customFormat="1" ht="10.199999999999999">
      <c r="B167" s="159"/>
      <c r="D167" s="149" t="s">
        <v>163</v>
      </c>
      <c r="E167" s="160" t="s">
        <v>1</v>
      </c>
      <c r="F167" s="161" t="s">
        <v>1838</v>
      </c>
      <c r="H167" s="162">
        <v>393.97</v>
      </c>
      <c r="I167" s="163"/>
      <c r="L167" s="159"/>
      <c r="M167" s="164"/>
      <c r="T167" s="165"/>
      <c r="AT167" s="160" t="s">
        <v>163</v>
      </c>
      <c r="AU167" s="160" t="s">
        <v>87</v>
      </c>
      <c r="AV167" s="13" t="s">
        <v>87</v>
      </c>
      <c r="AW167" s="13" t="s">
        <v>33</v>
      </c>
      <c r="AX167" s="13" t="s">
        <v>85</v>
      </c>
      <c r="AY167" s="160" t="s">
        <v>149</v>
      </c>
    </row>
    <row r="168" spans="2:65" s="1" customFormat="1" ht="21.75" customHeight="1">
      <c r="B168" s="32"/>
      <c r="C168" s="136" t="s">
        <v>235</v>
      </c>
      <c r="D168" s="136" t="s">
        <v>155</v>
      </c>
      <c r="E168" s="137" t="s">
        <v>369</v>
      </c>
      <c r="F168" s="138" t="s">
        <v>370</v>
      </c>
      <c r="G168" s="139" t="s">
        <v>327</v>
      </c>
      <c r="H168" s="140">
        <v>6.99</v>
      </c>
      <c r="I168" s="141"/>
      <c r="J168" s="142">
        <f>ROUND(I168*H168,2)</f>
        <v>0</v>
      </c>
      <c r="K168" s="138" t="s">
        <v>159</v>
      </c>
      <c r="L168" s="32"/>
      <c r="M168" s="143" t="s">
        <v>1</v>
      </c>
      <c r="N168" s="144" t="s">
        <v>42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148</v>
      </c>
      <c r="AT168" s="147" t="s">
        <v>155</v>
      </c>
      <c r="AU168" s="147" t="s">
        <v>87</v>
      </c>
      <c r="AY168" s="17" t="s">
        <v>149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85</v>
      </c>
      <c r="BK168" s="148">
        <f>ROUND(I168*H168,2)</f>
        <v>0</v>
      </c>
      <c r="BL168" s="17" t="s">
        <v>148</v>
      </c>
      <c r="BM168" s="147" t="s">
        <v>1839</v>
      </c>
    </row>
    <row r="169" spans="2:65" s="1" customFormat="1" ht="19.2">
      <c r="B169" s="32"/>
      <c r="D169" s="149" t="s">
        <v>162</v>
      </c>
      <c r="F169" s="150" t="s">
        <v>372</v>
      </c>
      <c r="I169" s="151"/>
      <c r="L169" s="32"/>
      <c r="M169" s="152"/>
      <c r="T169" s="56"/>
      <c r="AT169" s="17" t="s">
        <v>162</v>
      </c>
      <c r="AU169" s="17" t="s">
        <v>87</v>
      </c>
    </row>
    <row r="170" spans="2:65" s="12" customFormat="1" ht="10.199999999999999">
      <c r="B170" s="153"/>
      <c r="D170" s="149" t="s">
        <v>163</v>
      </c>
      <c r="E170" s="154" t="s">
        <v>1</v>
      </c>
      <c r="F170" s="155" t="s">
        <v>1173</v>
      </c>
      <c r="H170" s="154" t="s">
        <v>1</v>
      </c>
      <c r="I170" s="156"/>
      <c r="L170" s="153"/>
      <c r="M170" s="157"/>
      <c r="T170" s="158"/>
      <c r="AT170" s="154" t="s">
        <v>163</v>
      </c>
      <c r="AU170" s="154" t="s">
        <v>87</v>
      </c>
      <c r="AV170" s="12" t="s">
        <v>85</v>
      </c>
      <c r="AW170" s="12" t="s">
        <v>33</v>
      </c>
      <c r="AX170" s="12" t="s">
        <v>77</v>
      </c>
      <c r="AY170" s="154" t="s">
        <v>149</v>
      </c>
    </row>
    <row r="171" spans="2:65" s="13" customFormat="1" ht="10.199999999999999">
      <c r="B171" s="159"/>
      <c r="D171" s="149" t="s">
        <v>163</v>
      </c>
      <c r="E171" s="160" t="s">
        <v>1</v>
      </c>
      <c r="F171" s="161" t="s">
        <v>1840</v>
      </c>
      <c r="H171" s="162">
        <v>6.99</v>
      </c>
      <c r="I171" s="163"/>
      <c r="L171" s="159"/>
      <c r="M171" s="164"/>
      <c r="T171" s="165"/>
      <c r="AT171" s="160" t="s">
        <v>163</v>
      </c>
      <c r="AU171" s="160" t="s">
        <v>87</v>
      </c>
      <c r="AV171" s="13" t="s">
        <v>87</v>
      </c>
      <c r="AW171" s="13" t="s">
        <v>33</v>
      </c>
      <c r="AX171" s="13" t="s">
        <v>85</v>
      </c>
      <c r="AY171" s="160" t="s">
        <v>149</v>
      </c>
    </row>
    <row r="172" spans="2:65" s="1" customFormat="1" ht="21.75" customHeight="1">
      <c r="B172" s="32"/>
      <c r="C172" s="136" t="s">
        <v>242</v>
      </c>
      <c r="D172" s="136" t="s">
        <v>155</v>
      </c>
      <c r="E172" s="137" t="s">
        <v>376</v>
      </c>
      <c r="F172" s="138" t="s">
        <v>377</v>
      </c>
      <c r="G172" s="139" t="s">
        <v>327</v>
      </c>
      <c r="H172" s="140">
        <v>876.42899999999997</v>
      </c>
      <c r="I172" s="141"/>
      <c r="J172" s="142">
        <f>ROUND(I172*H172,2)</f>
        <v>0</v>
      </c>
      <c r="K172" s="138" t="s">
        <v>159</v>
      </c>
      <c r="L172" s="32"/>
      <c r="M172" s="143" t="s">
        <v>1</v>
      </c>
      <c r="N172" s="144" t="s">
        <v>42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148</v>
      </c>
      <c r="AT172" s="147" t="s">
        <v>155</v>
      </c>
      <c r="AU172" s="147" t="s">
        <v>87</v>
      </c>
      <c r="AY172" s="17" t="s">
        <v>149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85</v>
      </c>
      <c r="BK172" s="148">
        <f>ROUND(I172*H172,2)</f>
        <v>0</v>
      </c>
      <c r="BL172" s="17" t="s">
        <v>148</v>
      </c>
      <c r="BM172" s="147" t="s">
        <v>1630</v>
      </c>
    </row>
    <row r="173" spans="2:65" s="1" customFormat="1" ht="19.2">
      <c r="B173" s="32"/>
      <c r="D173" s="149" t="s">
        <v>162</v>
      </c>
      <c r="F173" s="150" t="s">
        <v>379</v>
      </c>
      <c r="I173" s="151"/>
      <c r="L173" s="32"/>
      <c r="M173" s="152"/>
      <c r="T173" s="56"/>
      <c r="AT173" s="17" t="s">
        <v>162</v>
      </c>
      <c r="AU173" s="17" t="s">
        <v>87</v>
      </c>
    </row>
    <row r="174" spans="2:65" s="12" customFormat="1" ht="10.199999999999999">
      <c r="B174" s="153"/>
      <c r="D174" s="149" t="s">
        <v>163</v>
      </c>
      <c r="E174" s="154" t="s">
        <v>1</v>
      </c>
      <c r="F174" s="155" t="s">
        <v>381</v>
      </c>
      <c r="H174" s="154" t="s">
        <v>1</v>
      </c>
      <c r="I174" s="156"/>
      <c r="L174" s="153"/>
      <c r="M174" s="157"/>
      <c r="T174" s="158"/>
      <c r="AT174" s="154" t="s">
        <v>163</v>
      </c>
      <c r="AU174" s="154" t="s">
        <v>87</v>
      </c>
      <c r="AV174" s="12" t="s">
        <v>85</v>
      </c>
      <c r="AW174" s="12" t="s">
        <v>33</v>
      </c>
      <c r="AX174" s="12" t="s">
        <v>77</v>
      </c>
      <c r="AY174" s="154" t="s">
        <v>149</v>
      </c>
    </row>
    <row r="175" spans="2:65" s="13" customFormat="1" ht="10.199999999999999">
      <c r="B175" s="159"/>
      <c r="D175" s="149" t="s">
        <v>163</v>
      </c>
      <c r="E175" s="160" t="s">
        <v>1</v>
      </c>
      <c r="F175" s="161" t="s">
        <v>1841</v>
      </c>
      <c r="H175" s="162">
        <v>372.02</v>
      </c>
      <c r="I175" s="163"/>
      <c r="L175" s="159"/>
      <c r="M175" s="164"/>
      <c r="T175" s="165"/>
      <c r="AT175" s="160" t="s">
        <v>163</v>
      </c>
      <c r="AU175" s="160" t="s">
        <v>87</v>
      </c>
      <c r="AV175" s="13" t="s">
        <v>87</v>
      </c>
      <c r="AW175" s="13" t="s">
        <v>33</v>
      </c>
      <c r="AX175" s="13" t="s">
        <v>77</v>
      </c>
      <c r="AY175" s="160" t="s">
        <v>149</v>
      </c>
    </row>
    <row r="176" spans="2:65" s="13" customFormat="1" ht="10.199999999999999">
      <c r="B176" s="159"/>
      <c r="D176" s="149" t="s">
        <v>163</v>
      </c>
      <c r="E176" s="160" t="s">
        <v>1</v>
      </c>
      <c r="F176" s="161" t="s">
        <v>1842</v>
      </c>
      <c r="H176" s="162">
        <v>681.32</v>
      </c>
      <c r="I176" s="163"/>
      <c r="L176" s="159"/>
      <c r="M176" s="164"/>
      <c r="T176" s="165"/>
      <c r="AT176" s="160" t="s">
        <v>163</v>
      </c>
      <c r="AU176" s="160" t="s">
        <v>87</v>
      </c>
      <c r="AV176" s="13" t="s">
        <v>87</v>
      </c>
      <c r="AW176" s="13" t="s">
        <v>33</v>
      </c>
      <c r="AX176" s="13" t="s">
        <v>77</v>
      </c>
      <c r="AY176" s="160" t="s">
        <v>149</v>
      </c>
    </row>
    <row r="177" spans="2:65" s="13" customFormat="1" ht="10.199999999999999">
      <c r="B177" s="159"/>
      <c r="D177" s="149" t="s">
        <v>163</v>
      </c>
      <c r="E177" s="160" t="s">
        <v>1</v>
      </c>
      <c r="F177" s="161" t="s">
        <v>1843</v>
      </c>
      <c r="H177" s="162">
        <v>-176.911</v>
      </c>
      <c r="I177" s="163"/>
      <c r="L177" s="159"/>
      <c r="M177" s="164"/>
      <c r="T177" s="165"/>
      <c r="AT177" s="160" t="s">
        <v>163</v>
      </c>
      <c r="AU177" s="160" t="s">
        <v>87</v>
      </c>
      <c r="AV177" s="13" t="s">
        <v>87</v>
      </c>
      <c r="AW177" s="13" t="s">
        <v>33</v>
      </c>
      <c r="AX177" s="13" t="s">
        <v>77</v>
      </c>
      <c r="AY177" s="160" t="s">
        <v>149</v>
      </c>
    </row>
    <row r="178" spans="2:65" s="14" customFormat="1" ht="10.199999999999999">
      <c r="B178" s="169"/>
      <c r="D178" s="149" t="s">
        <v>163</v>
      </c>
      <c r="E178" s="170" t="s">
        <v>1</v>
      </c>
      <c r="F178" s="171" t="s">
        <v>271</v>
      </c>
      <c r="H178" s="172">
        <v>876.42899999999997</v>
      </c>
      <c r="I178" s="173"/>
      <c r="L178" s="169"/>
      <c r="M178" s="174"/>
      <c r="T178" s="175"/>
      <c r="AT178" s="170" t="s">
        <v>163</v>
      </c>
      <c r="AU178" s="170" t="s">
        <v>87</v>
      </c>
      <c r="AV178" s="14" t="s">
        <v>148</v>
      </c>
      <c r="AW178" s="14" t="s">
        <v>33</v>
      </c>
      <c r="AX178" s="14" t="s">
        <v>85</v>
      </c>
      <c r="AY178" s="170" t="s">
        <v>149</v>
      </c>
    </row>
    <row r="179" spans="2:65" s="1" customFormat="1" ht="24.15" customHeight="1">
      <c r="B179" s="32"/>
      <c r="C179" s="136" t="s">
        <v>8</v>
      </c>
      <c r="D179" s="136" t="s">
        <v>155</v>
      </c>
      <c r="E179" s="137" t="s">
        <v>387</v>
      </c>
      <c r="F179" s="138" t="s">
        <v>388</v>
      </c>
      <c r="G179" s="139" t="s">
        <v>327</v>
      </c>
      <c r="H179" s="140">
        <v>9640.7189999999991</v>
      </c>
      <c r="I179" s="141"/>
      <c r="J179" s="142">
        <f>ROUND(I179*H179,2)</f>
        <v>0</v>
      </c>
      <c r="K179" s="138" t="s">
        <v>159</v>
      </c>
      <c r="L179" s="32"/>
      <c r="M179" s="143" t="s">
        <v>1</v>
      </c>
      <c r="N179" s="144" t="s">
        <v>42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148</v>
      </c>
      <c r="AT179" s="147" t="s">
        <v>155</v>
      </c>
      <c r="AU179" s="147" t="s">
        <v>87</v>
      </c>
      <c r="AY179" s="17" t="s">
        <v>149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85</v>
      </c>
      <c r="BK179" s="148">
        <f>ROUND(I179*H179,2)</f>
        <v>0</v>
      </c>
      <c r="BL179" s="17" t="s">
        <v>148</v>
      </c>
      <c r="BM179" s="147" t="s">
        <v>1633</v>
      </c>
    </row>
    <row r="180" spans="2:65" s="1" customFormat="1" ht="28.8">
      <c r="B180" s="32"/>
      <c r="D180" s="149" t="s">
        <v>162</v>
      </c>
      <c r="F180" s="150" t="s">
        <v>390</v>
      </c>
      <c r="I180" s="151"/>
      <c r="L180" s="32"/>
      <c r="M180" s="152"/>
      <c r="T180" s="56"/>
      <c r="AT180" s="17" t="s">
        <v>162</v>
      </c>
      <c r="AU180" s="17" t="s">
        <v>87</v>
      </c>
    </row>
    <row r="181" spans="2:65" s="12" customFormat="1" ht="10.199999999999999">
      <c r="B181" s="153"/>
      <c r="D181" s="149" t="s">
        <v>163</v>
      </c>
      <c r="E181" s="154" t="s">
        <v>1</v>
      </c>
      <c r="F181" s="155" t="s">
        <v>381</v>
      </c>
      <c r="H181" s="154" t="s">
        <v>1</v>
      </c>
      <c r="I181" s="156"/>
      <c r="L181" s="153"/>
      <c r="M181" s="157"/>
      <c r="T181" s="158"/>
      <c r="AT181" s="154" t="s">
        <v>163</v>
      </c>
      <c r="AU181" s="154" t="s">
        <v>87</v>
      </c>
      <c r="AV181" s="12" t="s">
        <v>85</v>
      </c>
      <c r="AW181" s="12" t="s">
        <v>33</v>
      </c>
      <c r="AX181" s="12" t="s">
        <v>77</v>
      </c>
      <c r="AY181" s="154" t="s">
        <v>149</v>
      </c>
    </row>
    <row r="182" spans="2:65" s="13" customFormat="1" ht="10.199999999999999">
      <c r="B182" s="159"/>
      <c r="D182" s="149" t="s">
        <v>163</v>
      </c>
      <c r="E182" s="160" t="s">
        <v>1</v>
      </c>
      <c r="F182" s="161" t="s">
        <v>1844</v>
      </c>
      <c r="H182" s="162">
        <v>9640.7189999999991</v>
      </c>
      <c r="I182" s="163"/>
      <c r="L182" s="159"/>
      <c r="M182" s="164"/>
      <c r="T182" s="165"/>
      <c r="AT182" s="160" t="s">
        <v>163</v>
      </c>
      <c r="AU182" s="160" t="s">
        <v>87</v>
      </c>
      <c r="AV182" s="13" t="s">
        <v>87</v>
      </c>
      <c r="AW182" s="13" t="s">
        <v>33</v>
      </c>
      <c r="AX182" s="13" t="s">
        <v>85</v>
      </c>
      <c r="AY182" s="160" t="s">
        <v>149</v>
      </c>
    </row>
    <row r="183" spans="2:65" s="1" customFormat="1" ht="16.5" customHeight="1">
      <c r="B183" s="32"/>
      <c r="C183" s="136" t="s">
        <v>349</v>
      </c>
      <c r="D183" s="136" t="s">
        <v>155</v>
      </c>
      <c r="E183" s="137" t="s">
        <v>393</v>
      </c>
      <c r="F183" s="138" t="s">
        <v>394</v>
      </c>
      <c r="G183" s="139" t="s">
        <v>395</v>
      </c>
      <c r="H183" s="140">
        <v>1577.5719999999999</v>
      </c>
      <c r="I183" s="141"/>
      <c r="J183" s="142">
        <f>ROUND(I183*H183,2)</f>
        <v>0</v>
      </c>
      <c r="K183" s="138" t="s">
        <v>159</v>
      </c>
      <c r="L183" s="32"/>
      <c r="M183" s="143" t="s">
        <v>1</v>
      </c>
      <c r="N183" s="144" t="s">
        <v>42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148</v>
      </c>
      <c r="AT183" s="147" t="s">
        <v>155</v>
      </c>
      <c r="AU183" s="147" t="s">
        <v>87</v>
      </c>
      <c r="AY183" s="17" t="s">
        <v>149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85</v>
      </c>
      <c r="BK183" s="148">
        <f>ROUND(I183*H183,2)</f>
        <v>0</v>
      </c>
      <c r="BL183" s="17" t="s">
        <v>148</v>
      </c>
      <c r="BM183" s="147" t="s">
        <v>1635</v>
      </c>
    </row>
    <row r="184" spans="2:65" s="1" customFormat="1" ht="19.2">
      <c r="B184" s="32"/>
      <c r="D184" s="149" t="s">
        <v>162</v>
      </c>
      <c r="F184" s="150" t="s">
        <v>397</v>
      </c>
      <c r="I184" s="151"/>
      <c r="L184" s="32"/>
      <c r="M184" s="152"/>
      <c r="T184" s="56"/>
      <c r="AT184" s="17" t="s">
        <v>162</v>
      </c>
      <c r="AU184" s="17" t="s">
        <v>87</v>
      </c>
    </row>
    <row r="185" spans="2:65" s="13" customFormat="1" ht="10.199999999999999">
      <c r="B185" s="159"/>
      <c r="D185" s="149" t="s">
        <v>163</v>
      </c>
      <c r="E185" s="160" t="s">
        <v>1</v>
      </c>
      <c r="F185" s="161" t="s">
        <v>1845</v>
      </c>
      <c r="H185" s="162">
        <v>1577.5719999999999</v>
      </c>
      <c r="I185" s="163"/>
      <c r="L185" s="159"/>
      <c r="M185" s="164"/>
      <c r="T185" s="165"/>
      <c r="AT185" s="160" t="s">
        <v>163</v>
      </c>
      <c r="AU185" s="160" t="s">
        <v>87</v>
      </c>
      <c r="AV185" s="13" t="s">
        <v>87</v>
      </c>
      <c r="AW185" s="13" t="s">
        <v>33</v>
      </c>
      <c r="AX185" s="13" t="s">
        <v>85</v>
      </c>
      <c r="AY185" s="160" t="s">
        <v>149</v>
      </c>
    </row>
    <row r="186" spans="2:65" s="1" customFormat="1" ht="16.5" customHeight="1">
      <c r="B186" s="32"/>
      <c r="C186" s="136" t="s">
        <v>356</v>
      </c>
      <c r="D186" s="136" t="s">
        <v>155</v>
      </c>
      <c r="E186" s="137" t="s">
        <v>422</v>
      </c>
      <c r="F186" s="138" t="s">
        <v>423</v>
      </c>
      <c r="G186" s="139" t="s">
        <v>327</v>
      </c>
      <c r="H186" s="140">
        <v>176.911</v>
      </c>
      <c r="I186" s="141"/>
      <c r="J186" s="142">
        <f>ROUND(I186*H186,2)</f>
        <v>0</v>
      </c>
      <c r="K186" s="138" t="s">
        <v>159</v>
      </c>
      <c r="L186" s="32"/>
      <c r="M186" s="143" t="s">
        <v>1</v>
      </c>
      <c r="N186" s="144" t="s">
        <v>42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47" t="s">
        <v>148</v>
      </c>
      <c r="AT186" s="147" t="s">
        <v>155</v>
      </c>
      <c r="AU186" s="147" t="s">
        <v>87</v>
      </c>
      <c r="AY186" s="17" t="s">
        <v>149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85</v>
      </c>
      <c r="BK186" s="148">
        <f>ROUND(I186*H186,2)</f>
        <v>0</v>
      </c>
      <c r="BL186" s="17" t="s">
        <v>148</v>
      </c>
      <c r="BM186" s="147" t="s">
        <v>1637</v>
      </c>
    </row>
    <row r="187" spans="2:65" s="1" customFormat="1" ht="19.2">
      <c r="B187" s="32"/>
      <c r="D187" s="149" t="s">
        <v>162</v>
      </c>
      <c r="F187" s="150" t="s">
        <v>425</v>
      </c>
      <c r="I187" s="151"/>
      <c r="L187" s="32"/>
      <c r="M187" s="152"/>
      <c r="T187" s="56"/>
      <c r="AT187" s="17" t="s">
        <v>162</v>
      </c>
      <c r="AU187" s="17" t="s">
        <v>87</v>
      </c>
    </row>
    <row r="188" spans="2:65" s="13" customFormat="1" ht="10.199999999999999">
      <c r="B188" s="159"/>
      <c r="D188" s="149" t="s">
        <v>163</v>
      </c>
      <c r="E188" s="160" t="s">
        <v>1</v>
      </c>
      <c r="F188" s="161" t="s">
        <v>1846</v>
      </c>
      <c r="H188" s="162">
        <v>370.58</v>
      </c>
      <c r="I188" s="163"/>
      <c r="L188" s="159"/>
      <c r="M188" s="164"/>
      <c r="T188" s="165"/>
      <c r="AT188" s="160" t="s">
        <v>163</v>
      </c>
      <c r="AU188" s="160" t="s">
        <v>87</v>
      </c>
      <c r="AV188" s="13" t="s">
        <v>87</v>
      </c>
      <c r="AW188" s="13" t="s">
        <v>33</v>
      </c>
      <c r="AX188" s="13" t="s">
        <v>77</v>
      </c>
      <c r="AY188" s="160" t="s">
        <v>149</v>
      </c>
    </row>
    <row r="189" spans="2:65" s="13" customFormat="1" ht="10.199999999999999">
      <c r="B189" s="159"/>
      <c r="D189" s="149" t="s">
        <v>163</v>
      </c>
      <c r="E189" s="160" t="s">
        <v>1</v>
      </c>
      <c r="F189" s="161" t="s">
        <v>1847</v>
      </c>
      <c r="H189" s="162">
        <v>-126.60599999999999</v>
      </c>
      <c r="I189" s="163"/>
      <c r="L189" s="159"/>
      <c r="M189" s="164"/>
      <c r="T189" s="165"/>
      <c r="AT189" s="160" t="s">
        <v>163</v>
      </c>
      <c r="AU189" s="160" t="s">
        <v>87</v>
      </c>
      <c r="AV189" s="13" t="s">
        <v>87</v>
      </c>
      <c r="AW189" s="13" t="s">
        <v>33</v>
      </c>
      <c r="AX189" s="13" t="s">
        <v>77</v>
      </c>
      <c r="AY189" s="160" t="s">
        <v>149</v>
      </c>
    </row>
    <row r="190" spans="2:65" s="12" customFormat="1" ht="10.199999999999999">
      <c r="B190" s="153"/>
      <c r="D190" s="149" t="s">
        <v>163</v>
      </c>
      <c r="E190" s="154" t="s">
        <v>1</v>
      </c>
      <c r="F190" s="155" t="s">
        <v>1848</v>
      </c>
      <c r="H190" s="154" t="s">
        <v>1</v>
      </c>
      <c r="I190" s="156"/>
      <c r="L190" s="153"/>
      <c r="M190" s="157"/>
      <c r="T190" s="158"/>
      <c r="AT190" s="154" t="s">
        <v>163</v>
      </c>
      <c r="AU190" s="154" t="s">
        <v>87</v>
      </c>
      <c r="AV190" s="12" t="s">
        <v>85</v>
      </c>
      <c r="AW190" s="12" t="s">
        <v>33</v>
      </c>
      <c r="AX190" s="12" t="s">
        <v>77</v>
      </c>
      <c r="AY190" s="154" t="s">
        <v>149</v>
      </c>
    </row>
    <row r="191" spans="2:65" s="13" customFormat="1" ht="10.199999999999999">
      <c r="B191" s="159"/>
      <c r="D191" s="149" t="s">
        <v>163</v>
      </c>
      <c r="E191" s="160" t="s">
        <v>1</v>
      </c>
      <c r="F191" s="161" t="s">
        <v>1849</v>
      </c>
      <c r="H191" s="162">
        <v>-8.0009999999999994</v>
      </c>
      <c r="I191" s="163"/>
      <c r="L191" s="159"/>
      <c r="M191" s="164"/>
      <c r="T191" s="165"/>
      <c r="AT191" s="160" t="s">
        <v>163</v>
      </c>
      <c r="AU191" s="160" t="s">
        <v>87</v>
      </c>
      <c r="AV191" s="13" t="s">
        <v>87</v>
      </c>
      <c r="AW191" s="13" t="s">
        <v>33</v>
      </c>
      <c r="AX191" s="13" t="s">
        <v>77</v>
      </c>
      <c r="AY191" s="160" t="s">
        <v>149</v>
      </c>
    </row>
    <row r="192" spans="2:65" s="13" customFormat="1" ht="10.199999999999999">
      <c r="B192" s="159"/>
      <c r="D192" s="149" t="s">
        <v>163</v>
      </c>
      <c r="E192" s="160" t="s">
        <v>1</v>
      </c>
      <c r="F192" s="161" t="s">
        <v>1850</v>
      </c>
      <c r="H192" s="162">
        <v>-13</v>
      </c>
      <c r="I192" s="163"/>
      <c r="L192" s="159"/>
      <c r="M192" s="164"/>
      <c r="T192" s="165"/>
      <c r="AT192" s="160" t="s">
        <v>163</v>
      </c>
      <c r="AU192" s="160" t="s">
        <v>87</v>
      </c>
      <c r="AV192" s="13" t="s">
        <v>87</v>
      </c>
      <c r="AW192" s="13" t="s">
        <v>33</v>
      </c>
      <c r="AX192" s="13" t="s">
        <v>77</v>
      </c>
      <c r="AY192" s="160" t="s">
        <v>149</v>
      </c>
    </row>
    <row r="193" spans="2:65" s="12" customFormat="1" ht="10.199999999999999">
      <c r="B193" s="153"/>
      <c r="D193" s="149" t="s">
        <v>163</v>
      </c>
      <c r="E193" s="154" t="s">
        <v>1</v>
      </c>
      <c r="F193" s="155" t="s">
        <v>1851</v>
      </c>
      <c r="H193" s="154" t="s">
        <v>1</v>
      </c>
      <c r="I193" s="156"/>
      <c r="L193" s="153"/>
      <c r="M193" s="157"/>
      <c r="T193" s="158"/>
      <c r="AT193" s="154" t="s">
        <v>163</v>
      </c>
      <c r="AU193" s="154" t="s">
        <v>87</v>
      </c>
      <c r="AV193" s="12" t="s">
        <v>85</v>
      </c>
      <c r="AW193" s="12" t="s">
        <v>33</v>
      </c>
      <c r="AX193" s="12" t="s">
        <v>77</v>
      </c>
      <c r="AY193" s="154" t="s">
        <v>149</v>
      </c>
    </row>
    <row r="194" spans="2:65" s="13" customFormat="1" ht="10.199999999999999">
      <c r="B194" s="159"/>
      <c r="D194" s="149" t="s">
        <v>163</v>
      </c>
      <c r="E194" s="160" t="s">
        <v>1</v>
      </c>
      <c r="F194" s="161" t="s">
        <v>1852</v>
      </c>
      <c r="H194" s="162">
        <v>-12.443</v>
      </c>
      <c r="I194" s="163"/>
      <c r="L194" s="159"/>
      <c r="M194" s="164"/>
      <c r="T194" s="165"/>
      <c r="AT194" s="160" t="s">
        <v>163</v>
      </c>
      <c r="AU194" s="160" t="s">
        <v>87</v>
      </c>
      <c r="AV194" s="13" t="s">
        <v>87</v>
      </c>
      <c r="AW194" s="13" t="s">
        <v>33</v>
      </c>
      <c r="AX194" s="13" t="s">
        <v>77</v>
      </c>
      <c r="AY194" s="160" t="s">
        <v>149</v>
      </c>
    </row>
    <row r="195" spans="2:65" s="13" customFormat="1" ht="10.199999999999999">
      <c r="B195" s="159"/>
      <c r="D195" s="149" t="s">
        <v>163</v>
      </c>
      <c r="E195" s="160" t="s">
        <v>1</v>
      </c>
      <c r="F195" s="161" t="s">
        <v>1853</v>
      </c>
      <c r="H195" s="162">
        <v>-20.100000000000001</v>
      </c>
      <c r="I195" s="163"/>
      <c r="L195" s="159"/>
      <c r="M195" s="164"/>
      <c r="T195" s="165"/>
      <c r="AT195" s="160" t="s">
        <v>163</v>
      </c>
      <c r="AU195" s="160" t="s">
        <v>87</v>
      </c>
      <c r="AV195" s="13" t="s">
        <v>87</v>
      </c>
      <c r="AW195" s="13" t="s">
        <v>33</v>
      </c>
      <c r="AX195" s="13" t="s">
        <v>77</v>
      </c>
      <c r="AY195" s="160" t="s">
        <v>149</v>
      </c>
    </row>
    <row r="196" spans="2:65" s="12" customFormat="1" ht="10.199999999999999">
      <c r="B196" s="153"/>
      <c r="D196" s="149" t="s">
        <v>163</v>
      </c>
      <c r="E196" s="154" t="s">
        <v>1</v>
      </c>
      <c r="F196" s="155" t="s">
        <v>1643</v>
      </c>
      <c r="H196" s="154" t="s">
        <v>1</v>
      </c>
      <c r="I196" s="156"/>
      <c r="L196" s="153"/>
      <c r="M196" s="157"/>
      <c r="T196" s="158"/>
      <c r="AT196" s="154" t="s">
        <v>163</v>
      </c>
      <c r="AU196" s="154" t="s">
        <v>87</v>
      </c>
      <c r="AV196" s="12" t="s">
        <v>85</v>
      </c>
      <c r="AW196" s="12" t="s">
        <v>33</v>
      </c>
      <c r="AX196" s="12" t="s">
        <v>77</v>
      </c>
      <c r="AY196" s="154" t="s">
        <v>149</v>
      </c>
    </row>
    <row r="197" spans="2:65" s="13" customFormat="1" ht="10.199999999999999">
      <c r="B197" s="159"/>
      <c r="D197" s="149" t="s">
        <v>163</v>
      </c>
      <c r="E197" s="160" t="s">
        <v>1</v>
      </c>
      <c r="F197" s="161" t="s">
        <v>1854</v>
      </c>
      <c r="H197" s="162">
        <v>-13.519</v>
      </c>
      <c r="I197" s="163"/>
      <c r="L197" s="159"/>
      <c r="M197" s="164"/>
      <c r="T197" s="165"/>
      <c r="AT197" s="160" t="s">
        <v>163</v>
      </c>
      <c r="AU197" s="160" t="s">
        <v>87</v>
      </c>
      <c r="AV197" s="13" t="s">
        <v>87</v>
      </c>
      <c r="AW197" s="13" t="s">
        <v>33</v>
      </c>
      <c r="AX197" s="13" t="s">
        <v>77</v>
      </c>
      <c r="AY197" s="160" t="s">
        <v>149</v>
      </c>
    </row>
    <row r="198" spans="2:65" s="12" customFormat="1" ht="10.199999999999999">
      <c r="B198" s="153"/>
      <c r="D198" s="149" t="s">
        <v>163</v>
      </c>
      <c r="E198" s="154" t="s">
        <v>1</v>
      </c>
      <c r="F198" s="155" t="s">
        <v>1286</v>
      </c>
      <c r="H198" s="154" t="s">
        <v>1</v>
      </c>
      <c r="I198" s="156"/>
      <c r="L198" s="153"/>
      <c r="M198" s="157"/>
      <c r="T198" s="158"/>
      <c r="AT198" s="154" t="s">
        <v>163</v>
      </c>
      <c r="AU198" s="154" t="s">
        <v>87</v>
      </c>
      <c r="AV198" s="12" t="s">
        <v>85</v>
      </c>
      <c r="AW198" s="12" t="s">
        <v>33</v>
      </c>
      <c r="AX198" s="12" t="s">
        <v>77</v>
      </c>
      <c r="AY198" s="154" t="s">
        <v>149</v>
      </c>
    </row>
    <row r="199" spans="2:65" s="14" customFormat="1" ht="10.199999999999999">
      <c r="B199" s="169"/>
      <c r="D199" s="149" t="s">
        <v>163</v>
      </c>
      <c r="E199" s="170" t="s">
        <v>1</v>
      </c>
      <c r="F199" s="171" t="s">
        <v>271</v>
      </c>
      <c r="H199" s="172">
        <v>176.911</v>
      </c>
      <c r="I199" s="173"/>
      <c r="L199" s="169"/>
      <c r="M199" s="174"/>
      <c r="T199" s="175"/>
      <c r="AT199" s="170" t="s">
        <v>163</v>
      </c>
      <c r="AU199" s="170" t="s">
        <v>87</v>
      </c>
      <c r="AV199" s="14" t="s">
        <v>148</v>
      </c>
      <c r="AW199" s="14" t="s">
        <v>33</v>
      </c>
      <c r="AX199" s="14" t="s">
        <v>85</v>
      </c>
      <c r="AY199" s="170" t="s">
        <v>149</v>
      </c>
    </row>
    <row r="200" spans="2:65" s="1" customFormat="1" ht="16.5" customHeight="1">
      <c r="B200" s="32"/>
      <c r="C200" s="136" t="s">
        <v>362</v>
      </c>
      <c r="D200" s="136" t="s">
        <v>155</v>
      </c>
      <c r="E200" s="137" t="s">
        <v>436</v>
      </c>
      <c r="F200" s="138" t="s">
        <v>437</v>
      </c>
      <c r="G200" s="139" t="s">
        <v>327</v>
      </c>
      <c r="H200" s="140">
        <v>111.69</v>
      </c>
      <c r="I200" s="141"/>
      <c r="J200" s="142">
        <f>ROUND(I200*H200,2)</f>
        <v>0</v>
      </c>
      <c r="K200" s="138" t="s">
        <v>159</v>
      </c>
      <c r="L200" s="32"/>
      <c r="M200" s="143" t="s">
        <v>1</v>
      </c>
      <c r="N200" s="144" t="s">
        <v>42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148</v>
      </c>
      <c r="AT200" s="147" t="s">
        <v>155</v>
      </c>
      <c r="AU200" s="147" t="s">
        <v>87</v>
      </c>
      <c r="AY200" s="17" t="s">
        <v>149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85</v>
      </c>
      <c r="BK200" s="148">
        <f>ROUND(I200*H200,2)</f>
        <v>0</v>
      </c>
      <c r="BL200" s="17" t="s">
        <v>148</v>
      </c>
      <c r="BM200" s="147" t="s">
        <v>1645</v>
      </c>
    </row>
    <row r="201" spans="2:65" s="1" customFormat="1" ht="19.2">
      <c r="B201" s="32"/>
      <c r="D201" s="149" t="s">
        <v>162</v>
      </c>
      <c r="F201" s="150" t="s">
        <v>439</v>
      </c>
      <c r="I201" s="151"/>
      <c r="L201" s="32"/>
      <c r="M201" s="152"/>
      <c r="T201" s="56"/>
      <c r="AT201" s="17" t="s">
        <v>162</v>
      </c>
      <c r="AU201" s="17" t="s">
        <v>87</v>
      </c>
    </row>
    <row r="202" spans="2:65" s="12" customFormat="1" ht="10.199999999999999">
      <c r="B202" s="153"/>
      <c r="D202" s="149" t="s">
        <v>163</v>
      </c>
      <c r="E202" s="154" t="s">
        <v>1</v>
      </c>
      <c r="F202" s="155" t="s">
        <v>1855</v>
      </c>
      <c r="H202" s="154" t="s">
        <v>1</v>
      </c>
      <c r="I202" s="156"/>
      <c r="L202" s="153"/>
      <c r="M202" s="157"/>
      <c r="T202" s="158"/>
      <c r="AT202" s="154" t="s">
        <v>163</v>
      </c>
      <c r="AU202" s="154" t="s">
        <v>87</v>
      </c>
      <c r="AV202" s="12" t="s">
        <v>85</v>
      </c>
      <c r="AW202" s="12" t="s">
        <v>33</v>
      </c>
      <c r="AX202" s="12" t="s">
        <v>77</v>
      </c>
      <c r="AY202" s="154" t="s">
        <v>149</v>
      </c>
    </row>
    <row r="203" spans="2:65" s="13" customFormat="1" ht="10.199999999999999">
      <c r="B203" s="159"/>
      <c r="D203" s="149" t="s">
        <v>163</v>
      </c>
      <c r="E203" s="160" t="s">
        <v>1</v>
      </c>
      <c r="F203" s="161" t="s">
        <v>1856</v>
      </c>
      <c r="H203" s="162">
        <v>75.400000000000006</v>
      </c>
      <c r="I203" s="163"/>
      <c r="L203" s="159"/>
      <c r="M203" s="164"/>
      <c r="T203" s="165"/>
      <c r="AT203" s="160" t="s">
        <v>163</v>
      </c>
      <c r="AU203" s="160" t="s">
        <v>87</v>
      </c>
      <c r="AV203" s="13" t="s">
        <v>87</v>
      </c>
      <c r="AW203" s="13" t="s">
        <v>33</v>
      </c>
      <c r="AX203" s="13" t="s">
        <v>77</v>
      </c>
      <c r="AY203" s="160" t="s">
        <v>149</v>
      </c>
    </row>
    <row r="204" spans="2:65" s="13" customFormat="1" ht="10.199999999999999">
      <c r="B204" s="159"/>
      <c r="D204" s="149" t="s">
        <v>163</v>
      </c>
      <c r="E204" s="160" t="s">
        <v>1</v>
      </c>
      <c r="F204" s="161" t="s">
        <v>1857</v>
      </c>
      <c r="H204" s="162">
        <v>51.206000000000003</v>
      </c>
      <c r="I204" s="163"/>
      <c r="L204" s="159"/>
      <c r="M204" s="164"/>
      <c r="T204" s="165"/>
      <c r="AT204" s="160" t="s">
        <v>163</v>
      </c>
      <c r="AU204" s="160" t="s">
        <v>87</v>
      </c>
      <c r="AV204" s="13" t="s">
        <v>87</v>
      </c>
      <c r="AW204" s="13" t="s">
        <v>33</v>
      </c>
      <c r="AX204" s="13" t="s">
        <v>77</v>
      </c>
      <c r="AY204" s="160" t="s">
        <v>149</v>
      </c>
    </row>
    <row r="205" spans="2:65" s="15" customFormat="1" ht="10.199999999999999">
      <c r="B205" s="186"/>
      <c r="D205" s="149" t="s">
        <v>163</v>
      </c>
      <c r="E205" s="187" t="s">
        <v>1</v>
      </c>
      <c r="F205" s="188" t="s">
        <v>443</v>
      </c>
      <c r="H205" s="189">
        <v>126.60599999999999</v>
      </c>
      <c r="I205" s="190"/>
      <c r="L205" s="186"/>
      <c r="M205" s="191"/>
      <c r="T205" s="192"/>
      <c r="AT205" s="187" t="s">
        <v>163</v>
      </c>
      <c r="AU205" s="187" t="s">
        <v>87</v>
      </c>
      <c r="AV205" s="15" t="s">
        <v>171</v>
      </c>
      <c r="AW205" s="15" t="s">
        <v>33</v>
      </c>
      <c r="AX205" s="15" t="s">
        <v>77</v>
      </c>
      <c r="AY205" s="187" t="s">
        <v>149</v>
      </c>
    </row>
    <row r="206" spans="2:65" s="12" customFormat="1" ht="10.199999999999999">
      <c r="B206" s="153"/>
      <c r="D206" s="149" t="s">
        <v>163</v>
      </c>
      <c r="E206" s="154" t="s">
        <v>1</v>
      </c>
      <c r="F206" s="155" t="s">
        <v>1858</v>
      </c>
      <c r="H206" s="154" t="s">
        <v>1</v>
      </c>
      <c r="I206" s="156"/>
      <c r="L206" s="153"/>
      <c r="M206" s="157"/>
      <c r="T206" s="158"/>
      <c r="AT206" s="154" t="s">
        <v>163</v>
      </c>
      <c r="AU206" s="154" t="s">
        <v>87</v>
      </c>
      <c r="AV206" s="12" t="s">
        <v>85</v>
      </c>
      <c r="AW206" s="12" t="s">
        <v>33</v>
      </c>
      <c r="AX206" s="12" t="s">
        <v>77</v>
      </c>
      <c r="AY206" s="154" t="s">
        <v>149</v>
      </c>
    </row>
    <row r="207" spans="2:65" s="13" customFormat="1" ht="10.199999999999999">
      <c r="B207" s="159"/>
      <c r="D207" s="149" t="s">
        <v>163</v>
      </c>
      <c r="E207" s="160" t="s">
        <v>1</v>
      </c>
      <c r="F207" s="161" t="s">
        <v>1859</v>
      </c>
      <c r="H207" s="162">
        <v>-8.0009999999999994</v>
      </c>
      <c r="I207" s="163"/>
      <c r="L207" s="159"/>
      <c r="M207" s="164"/>
      <c r="T207" s="165"/>
      <c r="AT207" s="160" t="s">
        <v>163</v>
      </c>
      <c r="AU207" s="160" t="s">
        <v>87</v>
      </c>
      <c r="AV207" s="13" t="s">
        <v>87</v>
      </c>
      <c r="AW207" s="13" t="s">
        <v>33</v>
      </c>
      <c r="AX207" s="13" t="s">
        <v>77</v>
      </c>
      <c r="AY207" s="160" t="s">
        <v>149</v>
      </c>
    </row>
    <row r="208" spans="2:65" s="13" customFormat="1" ht="10.199999999999999">
      <c r="B208" s="159"/>
      <c r="D208" s="149" t="s">
        <v>163</v>
      </c>
      <c r="E208" s="160" t="s">
        <v>1</v>
      </c>
      <c r="F208" s="161" t="s">
        <v>1860</v>
      </c>
      <c r="H208" s="162">
        <v>-6.915</v>
      </c>
      <c r="I208" s="163"/>
      <c r="L208" s="159"/>
      <c r="M208" s="164"/>
      <c r="T208" s="165"/>
      <c r="AT208" s="160" t="s">
        <v>163</v>
      </c>
      <c r="AU208" s="160" t="s">
        <v>87</v>
      </c>
      <c r="AV208" s="13" t="s">
        <v>87</v>
      </c>
      <c r="AW208" s="13" t="s">
        <v>33</v>
      </c>
      <c r="AX208" s="13" t="s">
        <v>77</v>
      </c>
      <c r="AY208" s="160" t="s">
        <v>149</v>
      </c>
    </row>
    <row r="209" spans="2:65" s="14" customFormat="1" ht="10.199999999999999">
      <c r="B209" s="169"/>
      <c r="D209" s="149" t="s">
        <v>163</v>
      </c>
      <c r="E209" s="170" t="s">
        <v>1</v>
      </c>
      <c r="F209" s="171" t="s">
        <v>271</v>
      </c>
      <c r="H209" s="172">
        <v>111.69</v>
      </c>
      <c r="I209" s="173"/>
      <c r="L209" s="169"/>
      <c r="M209" s="174"/>
      <c r="T209" s="175"/>
      <c r="AT209" s="170" t="s">
        <v>163</v>
      </c>
      <c r="AU209" s="170" t="s">
        <v>87</v>
      </c>
      <c r="AV209" s="14" t="s">
        <v>148</v>
      </c>
      <c r="AW209" s="14" t="s">
        <v>33</v>
      </c>
      <c r="AX209" s="14" t="s">
        <v>85</v>
      </c>
      <c r="AY209" s="170" t="s">
        <v>149</v>
      </c>
    </row>
    <row r="210" spans="2:65" s="1" customFormat="1" ht="16.5" customHeight="1">
      <c r="B210" s="32"/>
      <c r="C210" s="176" t="s">
        <v>368</v>
      </c>
      <c r="D210" s="176" t="s">
        <v>414</v>
      </c>
      <c r="E210" s="177" t="s">
        <v>448</v>
      </c>
      <c r="F210" s="178" t="s">
        <v>449</v>
      </c>
      <c r="G210" s="179" t="s">
        <v>395</v>
      </c>
      <c r="H210" s="180">
        <v>223.38</v>
      </c>
      <c r="I210" s="181"/>
      <c r="J210" s="182">
        <f>ROUND(I210*H210,2)</f>
        <v>0</v>
      </c>
      <c r="K210" s="178" t="s">
        <v>159</v>
      </c>
      <c r="L210" s="183"/>
      <c r="M210" s="184" t="s">
        <v>1</v>
      </c>
      <c r="N210" s="185" t="s">
        <v>42</v>
      </c>
      <c r="P210" s="145">
        <f>O210*H210</f>
        <v>0</v>
      </c>
      <c r="Q210" s="145">
        <v>1</v>
      </c>
      <c r="R210" s="145">
        <f>Q210*H210</f>
        <v>223.38</v>
      </c>
      <c r="S210" s="145">
        <v>0</v>
      </c>
      <c r="T210" s="146">
        <f>S210*H210</f>
        <v>0</v>
      </c>
      <c r="AR210" s="147" t="s">
        <v>200</v>
      </c>
      <c r="AT210" s="147" t="s">
        <v>414</v>
      </c>
      <c r="AU210" s="147" t="s">
        <v>87</v>
      </c>
      <c r="AY210" s="17" t="s">
        <v>149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7" t="s">
        <v>85</v>
      </c>
      <c r="BK210" s="148">
        <f>ROUND(I210*H210,2)</f>
        <v>0</v>
      </c>
      <c r="BL210" s="17" t="s">
        <v>148</v>
      </c>
      <c r="BM210" s="147" t="s">
        <v>1650</v>
      </c>
    </row>
    <row r="211" spans="2:65" s="1" customFormat="1" ht="10.199999999999999">
      <c r="B211" s="32"/>
      <c r="D211" s="149" t="s">
        <v>162</v>
      </c>
      <c r="F211" s="150" t="s">
        <v>449</v>
      </c>
      <c r="I211" s="151"/>
      <c r="L211" s="32"/>
      <c r="M211" s="152"/>
      <c r="T211" s="56"/>
      <c r="AT211" s="17" t="s">
        <v>162</v>
      </c>
      <c r="AU211" s="17" t="s">
        <v>87</v>
      </c>
    </row>
    <row r="212" spans="2:65" s="13" customFormat="1" ht="10.199999999999999">
      <c r="B212" s="159"/>
      <c r="D212" s="149" t="s">
        <v>163</v>
      </c>
      <c r="E212" s="160" t="s">
        <v>1</v>
      </c>
      <c r="F212" s="161" t="s">
        <v>1861</v>
      </c>
      <c r="H212" s="162">
        <v>223.38</v>
      </c>
      <c r="I212" s="163"/>
      <c r="L212" s="159"/>
      <c r="M212" s="164"/>
      <c r="T212" s="165"/>
      <c r="AT212" s="160" t="s">
        <v>163</v>
      </c>
      <c r="AU212" s="160" t="s">
        <v>87</v>
      </c>
      <c r="AV212" s="13" t="s">
        <v>87</v>
      </c>
      <c r="AW212" s="13" t="s">
        <v>33</v>
      </c>
      <c r="AX212" s="13" t="s">
        <v>85</v>
      </c>
      <c r="AY212" s="160" t="s">
        <v>149</v>
      </c>
    </row>
    <row r="213" spans="2:65" s="1" customFormat="1" ht="21.75" customHeight="1">
      <c r="B213" s="32"/>
      <c r="C213" s="136" t="s">
        <v>375</v>
      </c>
      <c r="D213" s="136" t="s">
        <v>155</v>
      </c>
      <c r="E213" s="137" t="s">
        <v>1862</v>
      </c>
      <c r="F213" s="138" t="s">
        <v>1863</v>
      </c>
      <c r="G213" s="139" t="s">
        <v>261</v>
      </c>
      <c r="H213" s="140">
        <v>2129.5</v>
      </c>
      <c r="I213" s="141"/>
      <c r="J213" s="142">
        <f>ROUND(I213*H213,2)</f>
        <v>0</v>
      </c>
      <c r="K213" s="138" t="s">
        <v>159</v>
      </c>
      <c r="L213" s="32"/>
      <c r="M213" s="143" t="s">
        <v>1</v>
      </c>
      <c r="N213" s="144" t="s">
        <v>42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148</v>
      </c>
      <c r="AT213" s="147" t="s">
        <v>155</v>
      </c>
      <c r="AU213" s="147" t="s">
        <v>87</v>
      </c>
      <c r="AY213" s="17" t="s">
        <v>149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85</v>
      </c>
      <c r="BK213" s="148">
        <f>ROUND(I213*H213,2)</f>
        <v>0</v>
      </c>
      <c r="BL213" s="17" t="s">
        <v>148</v>
      </c>
      <c r="BM213" s="147" t="s">
        <v>1864</v>
      </c>
    </row>
    <row r="214" spans="2:65" s="1" customFormat="1" ht="19.2">
      <c r="B214" s="32"/>
      <c r="D214" s="149" t="s">
        <v>162</v>
      </c>
      <c r="F214" s="150" t="s">
        <v>1865</v>
      </c>
      <c r="I214" s="151"/>
      <c r="L214" s="32"/>
      <c r="M214" s="152"/>
      <c r="T214" s="56"/>
      <c r="AT214" s="17" t="s">
        <v>162</v>
      </c>
      <c r="AU214" s="17" t="s">
        <v>87</v>
      </c>
    </row>
    <row r="215" spans="2:65" s="13" customFormat="1" ht="10.199999999999999">
      <c r="B215" s="159"/>
      <c r="D215" s="149" t="s">
        <v>163</v>
      </c>
      <c r="E215" s="160" t="s">
        <v>1</v>
      </c>
      <c r="F215" s="161" t="s">
        <v>1866</v>
      </c>
      <c r="H215" s="162">
        <v>2129.5</v>
      </c>
      <c r="I215" s="163"/>
      <c r="L215" s="159"/>
      <c r="M215" s="164"/>
      <c r="T215" s="165"/>
      <c r="AT215" s="160" t="s">
        <v>163</v>
      </c>
      <c r="AU215" s="160" t="s">
        <v>87</v>
      </c>
      <c r="AV215" s="13" t="s">
        <v>87</v>
      </c>
      <c r="AW215" s="13" t="s">
        <v>33</v>
      </c>
      <c r="AX215" s="13" t="s">
        <v>85</v>
      </c>
      <c r="AY215" s="160" t="s">
        <v>149</v>
      </c>
    </row>
    <row r="216" spans="2:65" s="1" customFormat="1" ht="16.5" customHeight="1">
      <c r="B216" s="32"/>
      <c r="C216" s="136" t="s">
        <v>7</v>
      </c>
      <c r="D216" s="136" t="s">
        <v>155</v>
      </c>
      <c r="E216" s="137" t="s">
        <v>1867</v>
      </c>
      <c r="F216" s="138" t="s">
        <v>1868</v>
      </c>
      <c r="G216" s="139" t="s">
        <v>261</v>
      </c>
      <c r="H216" s="140">
        <v>2129.5</v>
      </c>
      <c r="I216" s="141"/>
      <c r="J216" s="142">
        <f>ROUND(I216*H216,2)</f>
        <v>0</v>
      </c>
      <c r="K216" s="138" t="s">
        <v>159</v>
      </c>
      <c r="L216" s="32"/>
      <c r="M216" s="143" t="s">
        <v>1</v>
      </c>
      <c r="N216" s="144" t="s">
        <v>42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148</v>
      </c>
      <c r="AT216" s="147" t="s">
        <v>155</v>
      </c>
      <c r="AU216" s="147" t="s">
        <v>87</v>
      </c>
      <c r="AY216" s="17" t="s">
        <v>149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85</v>
      </c>
      <c r="BK216" s="148">
        <f>ROUND(I216*H216,2)</f>
        <v>0</v>
      </c>
      <c r="BL216" s="17" t="s">
        <v>148</v>
      </c>
      <c r="BM216" s="147" t="s">
        <v>1869</v>
      </c>
    </row>
    <row r="217" spans="2:65" s="1" customFormat="1" ht="19.2">
      <c r="B217" s="32"/>
      <c r="D217" s="149" t="s">
        <v>162</v>
      </c>
      <c r="F217" s="150" t="s">
        <v>1870</v>
      </c>
      <c r="I217" s="151"/>
      <c r="L217" s="32"/>
      <c r="M217" s="152"/>
      <c r="T217" s="56"/>
      <c r="AT217" s="17" t="s">
        <v>162</v>
      </c>
      <c r="AU217" s="17" t="s">
        <v>87</v>
      </c>
    </row>
    <row r="218" spans="2:65" s="13" customFormat="1" ht="10.199999999999999">
      <c r="B218" s="159"/>
      <c r="D218" s="149" t="s">
        <v>163</v>
      </c>
      <c r="E218" s="160" t="s">
        <v>1</v>
      </c>
      <c r="F218" s="161" t="s">
        <v>1871</v>
      </c>
      <c r="H218" s="162">
        <v>2129.5</v>
      </c>
      <c r="I218" s="163"/>
      <c r="L218" s="159"/>
      <c r="M218" s="164"/>
      <c r="T218" s="165"/>
      <c r="AT218" s="160" t="s">
        <v>163</v>
      </c>
      <c r="AU218" s="160" t="s">
        <v>87</v>
      </c>
      <c r="AV218" s="13" t="s">
        <v>87</v>
      </c>
      <c r="AW218" s="13" t="s">
        <v>33</v>
      </c>
      <c r="AX218" s="13" t="s">
        <v>85</v>
      </c>
      <c r="AY218" s="160" t="s">
        <v>149</v>
      </c>
    </row>
    <row r="219" spans="2:65" s="1" customFormat="1" ht="16.5" customHeight="1">
      <c r="B219" s="32"/>
      <c r="C219" s="176" t="s">
        <v>392</v>
      </c>
      <c r="D219" s="176" t="s">
        <v>414</v>
      </c>
      <c r="E219" s="177" t="s">
        <v>1872</v>
      </c>
      <c r="F219" s="178" t="s">
        <v>1873</v>
      </c>
      <c r="G219" s="179" t="s">
        <v>485</v>
      </c>
      <c r="H219" s="180">
        <v>63.884999999999998</v>
      </c>
      <c r="I219" s="181"/>
      <c r="J219" s="182">
        <f>ROUND(I219*H219,2)</f>
        <v>0</v>
      </c>
      <c r="K219" s="178" t="s">
        <v>159</v>
      </c>
      <c r="L219" s="183"/>
      <c r="M219" s="184" t="s">
        <v>1</v>
      </c>
      <c r="N219" s="185" t="s">
        <v>42</v>
      </c>
      <c r="P219" s="145">
        <f>O219*H219</f>
        <v>0</v>
      </c>
      <c r="Q219" s="145">
        <v>1E-3</v>
      </c>
      <c r="R219" s="145">
        <f>Q219*H219</f>
        <v>6.3884999999999997E-2</v>
      </c>
      <c r="S219" s="145">
        <v>0</v>
      </c>
      <c r="T219" s="146">
        <f>S219*H219</f>
        <v>0</v>
      </c>
      <c r="AR219" s="147" t="s">
        <v>200</v>
      </c>
      <c r="AT219" s="147" t="s">
        <v>414</v>
      </c>
      <c r="AU219" s="147" t="s">
        <v>87</v>
      </c>
      <c r="AY219" s="17" t="s">
        <v>149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85</v>
      </c>
      <c r="BK219" s="148">
        <f>ROUND(I219*H219,2)</f>
        <v>0</v>
      </c>
      <c r="BL219" s="17" t="s">
        <v>148</v>
      </c>
      <c r="BM219" s="147" t="s">
        <v>1874</v>
      </c>
    </row>
    <row r="220" spans="2:65" s="1" customFormat="1" ht="10.199999999999999">
      <c r="B220" s="32"/>
      <c r="D220" s="149" t="s">
        <v>162</v>
      </c>
      <c r="F220" s="150" t="s">
        <v>1873</v>
      </c>
      <c r="I220" s="151"/>
      <c r="L220" s="32"/>
      <c r="M220" s="152"/>
      <c r="T220" s="56"/>
      <c r="AT220" s="17" t="s">
        <v>162</v>
      </c>
      <c r="AU220" s="17" t="s">
        <v>87</v>
      </c>
    </row>
    <row r="221" spans="2:65" s="12" customFormat="1" ht="10.199999999999999">
      <c r="B221" s="153"/>
      <c r="D221" s="149" t="s">
        <v>163</v>
      </c>
      <c r="E221" s="154" t="s">
        <v>1</v>
      </c>
      <c r="F221" s="155" t="s">
        <v>487</v>
      </c>
      <c r="H221" s="154" t="s">
        <v>1</v>
      </c>
      <c r="I221" s="156"/>
      <c r="L221" s="153"/>
      <c r="M221" s="157"/>
      <c r="T221" s="158"/>
      <c r="AT221" s="154" t="s">
        <v>163</v>
      </c>
      <c r="AU221" s="154" t="s">
        <v>87</v>
      </c>
      <c r="AV221" s="12" t="s">
        <v>85</v>
      </c>
      <c r="AW221" s="12" t="s">
        <v>33</v>
      </c>
      <c r="AX221" s="12" t="s">
        <v>77</v>
      </c>
      <c r="AY221" s="154" t="s">
        <v>149</v>
      </c>
    </row>
    <row r="222" spans="2:65" s="13" customFormat="1" ht="10.199999999999999">
      <c r="B222" s="159"/>
      <c r="D222" s="149" t="s">
        <v>163</v>
      </c>
      <c r="E222" s="160" t="s">
        <v>1</v>
      </c>
      <c r="F222" s="161" t="s">
        <v>1875</v>
      </c>
      <c r="H222" s="162">
        <v>63.884999999999998</v>
      </c>
      <c r="I222" s="163"/>
      <c r="L222" s="159"/>
      <c r="M222" s="164"/>
      <c r="T222" s="165"/>
      <c r="AT222" s="160" t="s">
        <v>163</v>
      </c>
      <c r="AU222" s="160" t="s">
        <v>87</v>
      </c>
      <c r="AV222" s="13" t="s">
        <v>87</v>
      </c>
      <c r="AW222" s="13" t="s">
        <v>33</v>
      </c>
      <c r="AX222" s="13" t="s">
        <v>85</v>
      </c>
      <c r="AY222" s="160" t="s">
        <v>149</v>
      </c>
    </row>
    <row r="223" spans="2:65" s="1" customFormat="1" ht="16.5" customHeight="1">
      <c r="B223" s="32"/>
      <c r="C223" s="136" t="s">
        <v>399</v>
      </c>
      <c r="D223" s="136" t="s">
        <v>155</v>
      </c>
      <c r="E223" s="137" t="s">
        <v>490</v>
      </c>
      <c r="F223" s="138" t="s">
        <v>491</v>
      </c>
      <c r="G223" s="139" t="s">
        <v>261</v>
      </c>
      <c r="H223" s="140">
        <v>2029.5</v>
      </c>
      <c r="I223" s="141"/>
      <c r="J223" s="142">
        <f>ROUND(I223*H223,2)</f>
        <v>0</v>
      </c>
      <c r="K223" s="138" t="s">
        <v>159</v>
      </c>
      <c r="L223" s="32"/>
      <c r="M223" s="143" t="s">
        <v>1</v>
      </c>
      <c r="N223" s="144" t="s">
        <v>42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148</v>
      </c>
      <c r="AT223" s="147" t="s">
        <v>155</v>
      </c>
      <c r="AU223" s="147" t="s">
        <v>87</v>
      </c>
      <c r="AY223" s="17" t="s">
        <v>149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85</v>
      </c>
      <c r="BK223" s="148">
        <f>ROUND(I223*H223,2)</f>
        <v>0</v>
      </c>
      <c r="BL223" s="17" t="s">
        <v>148</v>
      </c>
      <c r="BM223" s="147" t="s">
        <v>1876</v>
      </c>
    </row>
    <row r="224" spans="2:65" s="1" customFormat="1" ht="10.199999999999999">
      <c r="B224" s="32"/>
      <c r="D224" s="149" t="s">
        <v>162</v>
      </c>
      <c r="F224" s="150" t="s">
        <v>493</v>
      </c>
      <c r="I224" s="151"/>
      <c r="L224" s="32"/>
      <c r="M224" s="152"/>
      <c r="T224" s="56"/>
      <c r="AT224" s="17" t="s">
        <v>162</v>
      </c>
      <c r="AU224" s="17" t="s">
        <v>87</v>
      </c>
    </row>
    <row r="225" spans="2:65" s="13" customFormat="1" ht="10.199999999999999">
      <c r="B225" s="159"/>
      <c r="D225" s="149" t="s">
        <v>163</v>
      </c>
      <c r="E225" s="160" t="s">
        <v>1</v>
      </c>
      <c r="F225" s="161" t="s">
        <v>1877</v>
      </c>
      <c r="H225" s="162">
        <v>2029.5</v>
      </c>
      <c r="I225" s="163"/>
      <c r="L225" s="159"/>
      <c r="M225" s="164"/>
      <c r="T225" s="165"/>
      <c r="AT225" s="160" t="s">
        <v>163</v>
      </c>
      <c r="AU225" s="160" t="s">
        <v>87</v>
      </c>
      <c r="AV225" s="13" t="s">
        <v>87</v>
      </c>
      <c r="AW225" s="13" t="s">
        <v>33</v>
      </c>
      <c r="AX225" s="13" t="s">
        <v>85</v>
      </c>
      <c r="AY225" s="160" t="s">
        <v>149</v>
      </c>
    </row>
    <row r="226" spans="2:65" s="1" customFormat="1" ht="16.5" customHeight="1">
      <c r="B226" s="32"/>
      <c r="C226" s="136" t="s">
        <v>406</v>
      </c>
      <c r="D226" s="136" t="s">
        <v>155</v>
      </c>
      <c r="E226" s="137" t="s">
        <v>1878</v>
      </c>
      <c r="F226" s="138" t="s">
        <v>1879</v>
      </c>
      <c r="G226" s="139" t="s">
        <v>505</v>
      </c>
      <c r="H226" s="140">
        <v>2</v>
      </c>
      <c r="I226" s="141"/>
      <c r="J226" s="142">
        <f>ROUND(I226*H226,2)</f>
        <v>0</v>
      </c>
      <c r="K226" s="138" t="s">
        <v>159</v>
      </c>
      <c r="L226" s="32"/>
      <c r="M226" s="143" t="s">
        <v>1</v>
      </c>
      <c r="N226" s="144" t="s">
        <v>42</v>
      </c>
      <c r="P226" s="145">
        <f>O226*H226</f>
        <v>0</v>
      </c>
      <c r="Q226" s="145">
        <v>2.1350000000000001E-2</v>
      </c>
      <c r="R226" s="145">
        <f>Q226*H226</f>
        <v>4.2700000000000002E-2</v>
      </c>
      <c r="S226" s="145">
        <v>0</v>
      </c>
      <c r="T226" s="146">
        <f>S226*H226</f>
        <v>0</v>
      </c>
      <c r="AR226" s="147" t="s">
        <v>148</v>
      </c>
      <c r="AT226" s="147" t="s">
        <v>155</v>
      </c>
      <c r="AU226" s="147" t="s">
        <v>87</v>
      </c>
      <c r="AY226" s="17" t="s">
        <v>149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85</v>
      </c>
      <c r="BK226" s="148">
        <f>ROUND(I226*H226,2)</f>
        <v>0</v>
      </c>
      <c r="BL226" s="17" t="s">
        <v>148</v>
      </c>
      <c r="BM226" s="147" t="s">
        <v>1880</v>
      </c>
    </row>
    <row r="227" spans="2:65" s="1" customFormat="1" ht="19.2">
      <c r="B227" s="32"/>
      <c r="D227" s="149" t="s">
        <v>162</v>
      </c>
      <c r="F227" s="150" t="s">
        <v>1881</v>
      </c>
      <c r="I227" s="151"/>
      <c r="L227" s="32"/>
      <c r="M227" s="152"/>
      <c r="T227" s="56"/>
      <c r="AT227" s="17" t="s">
        <v>162</v>
      </c>
      <c r="AU227" s="17" t="s">
        <v>87</v>
      </c>
    </row>
    <row r="228" spans="2:65" s="12" customFormat="1" ht="10.199999999999999">
      <c r="B228" s="153"/>
      <c r="D228" s="149" t="s">
        <v>163</v>
      </c>
      <c r="E228" s="154" t="s">
        <v>1</v>
      </c>
      <c r="F228" s="155" t="s">
        <v>1882</v>
      </c>
      <c r="H228" s="154" t="s">
        <v>1</v>
      </c>
      <c r="I228" s="156"/>
      <c r="L228" s="153"/>
      <c r="M228" s="157"/>
      <c r="T228" s="158"/>
      <c r="AT228" s="154" t="s">
        <v>163</v>
      </c>
      <c r="AU228" s="154" t="s">
        <v>87</v>
      </c>
      <c r="AV228" s="12" t="s">
        <v>85</v>
      </c>
      <c r="AW228" s="12" t="s">
        <v>33</v>
      </c>
      <c r="AX228" s="12" t="s">
        <v>77</v>
      </c>
      <c r="AY228" s="154" t="s">
        <v>149</v>
      </c>
    </row>
    <row r="229" spans="2:65" s="13" customFormat="1" ht="10.199999999999999">
      <c r="B229" s="159"/>
      <c r="D229" s="149" t="s">
        <v>163</v>
      </c>
      <c r="E229" s="160" t="s">
        <v>1</v>
      </c>
      <c r="F229" s="161" t="s">
        <v>1883</v>
      </c>
      <c r="H229" s="162">
        <v>2</v>
      </c>
      <c r="I229" s="163"/>
      <c r="L229" s="159"/>
      <c r="M229" s="164"/>
      <c r="T229" s="165"/>
      <c r="AT229" s="160" t="s">
        <v>163</v>
      </c>
      <c r="AU229" s="160" t="s">
        <v>87</v>
      </c>
      <c r="AV229" s="13" t="s">
        <v>87</v>
      </c>
      <c r="AW229" s="13" t="s">
        <v>33</v>
      </c>
      <c r="AX229" s="13" t="s">
        <v>85</v>
      </c>
      <c r="AY229" s="160" t="s">
        <v>149</v>
      </c>
    </row>
    <row r="230" spans="2:65" s="1" customFormat="1" ht="16.5" customHeight="1">
      <c r="B230" s="32"/>
      <c r="C230" s="136" t="s">
        <v>413</v>
      </c>
      <c r="D230" s="136" t="s">
        <v>155</v>
      </c>
      <c r="E230" s="137" t="s">
        <v>1884</v>
      </c>
      <c r="F230" s="138" t="s">
        <v>1885</v>
      </c>
      <c r="G230" s="139" t="s">
        <v>505</v>
      </c>
      <c r="H230" s="140">
        <v>1</v>
      </c>
      <c r="I230" s="141"/>
      <c r="J230" s="142">
        <f>ROUND(I230*H230,2)</f>
        <v>0</v>
      </c>
      <c r="K230" s="138" t="s">
        <v>159</v>
      </c>
      <c r="L230" s="32"/>
      <c r="M230" s="143" t="s">
        <v>1</v>
      </c>
      <c r="N230" s="144" t="s">
        <v>42</v>
      </c>
      <c r="P230" s="145">
        <f>O230*H230</f>
        <v>0</v>
      </c>
      <c r="Q230" s="145">
        <v>2.989E-2</v>
      </c>
      <c r="R230" s="145">
        <f>Q230*H230</f>
        <v>2.989E-2</v>
      </c>
      <c r="S230" s="145">
        <v>0</v>
      </c>
      <c r="T230" s="146">
        <f>S230*H230</f>
        <v>0</v>
      </c>
      <c r="AR230" s="147" t="s">
        <v>148</v>
      </c>
      <c r="AT230" s="147" t="s">
        <v>155</v>
      </c>
      <c r="AU230" s="147" t="s">
        <v>87</v>
      </c>
      <c r="AY230" s="17" t="s">
        <v>149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7" t="s">
        <v>85</v>
      </c>
      <c r="BK230" s="148">
        <f>ROUND(I230*H230,2)</f>
        <v>0</v>
      </c>
      <c r="BL230" s="17" t="s">
        <v>148</v>
      </c>
      <c r="BM230" s="147" t="s">
        <v>1886</v>
      </c>
    </row>
    <row r="231" spans="2:65" s="1" customFormat="1" ht="19.2">
      <c r="B231" s="32"/>
      <c r="D231" s="149" t="s">
        <v>162</v>
      </c>
      <c r="F231" s="150" t="s">
        <v>1887</v>
      </c>
      <c r="I231" s="151"/>
      <c r="L231" s="32"/>
      <c r="M231" s="152"/>
      <c r="T231" s="56"/>
      <c r="AT231" s="17" t="s">
        <v>162</v>
      </c>
      <c r="AU231" s="17" t="s">
        <v>87</v>
      </c>
    </row>
    <row r="232" spans="2:65" s="12" customFormat="1" ht="10.199999999999999">
      <c r="B232" s="153"/>
      <c r="D232" s="149" t="s">
        <v>163</v>
      </c>
      <c r="E232" s="154" t="s">
        <v>1</v>
      </c>
      <c r="F232" s="155" t="s">
        <v>1882</v>
      </c>
      <c r="H232" s="154" t="s">
        <v>1</v>
      </c>
      <c r="I232" s="156"/>
      <c r="L232" s="153"/>
      <c r="M232" s="157"/>
      <c r="T232" s="158"/>
      <c r="AT232" s="154" t="s">
        <v>163</v>
      </c>
      <c r="AU232" s="154" t="s">
        <v>87</v>
      </c>
      <c r="AV232" s="12" t="s">
        <v>85</v>
      </c>
      <c r="AW232" s="12" t="s">
        <v>33</v>
      </c>
      <c r="AX232" s="12" t="s">
        <v>77</v>
      </c>
      <c r="AY232" s="154" t="s">
        <v>149</v>
      </c>
    </row>
    <row r="233" spans="2:65" s="13" customFormat="1" ht="10.199999999999999">
      <c r="B233" s="159"/>
      <c r="D233" s="149" t="s">
        <v>163</v>
      </c>
      <c r="E233" s="160" t="s">
        <v>1</v>
      </c>
      <c r="F233" s="161" t="s">
        <v>1888</v>
      </c>
      <c r="H233" s="162">
        <v>1</v>
      </c>
      <c r="I233" s="163"/>
      <c r="L233" s="159"/>
      <c r="M233" s="164"/>
      <c r="T233" s="165"/>
      <c r="AT233" s="160" t="s">
        <v>163</v>
      </c>
      <c r="AU233" s="160" t="s">
        <v>87</v>
      </c>
      <c r="AV233" s="13" t="s">
        <v>87</v>
      </c>
      <c r="AW233" s="13" t="s">
        <v>33</v>
      </c>
      <c r="AX233" s="13" t="s">
        <v>85</v>
      </c>
      <c r="AY233" s="160" t="s">
        <v>149</v>
      </c>
    </row>
    <row r="234" spans="2:65" s="1" customFormat="1" ht="16.5" customHeight="1">
      <c r="B234" s="32"/>
      <c r="C234" s="136" t="s">
        <v>421</v>
      </c>
      <c r="D234" s="136" t="s">
        <v>155</v>
      </c>
      <c r="E234" s="137" t="s">
        <v>1889</v>
      </c>
      <c r="F234" s="138" t="s">
        <v>1890</v>
      </c>
      <c r="G234" s="139" t="s">
        <v>505</v>
      </c>
      <c r="H234" s="140">
        <v>1</v>
      </c>
      <c r="I234" s="141"/>
      <c r="J234" s="142">
        <f>ROUND(I234*H234,2)</f>
        <v>0</v>
      </c>
      <c r="K234" s="138" t="s">
        <v>159</v>
      </c>
      <c r="L234" s="32"/>
      <c r="M234" s="143" t="s">
        <v>1</v>
      </c>
      <c r="N234" s="144" t="s">
        <v>42</v>
      </c>
      <c r="P234" s="145">
        <f>O234*H234</f>
        <v>0</v>
      </c>
      <c r="Q234" s="145">
        <v>4.6980000000000001E-2</v>
      </c>
      <c r="R234" s="145">
        <f>Q234*H234</f>
        <v>4.6980000000000001E-2</v>
      </c>
      <c r="S234" s="145">
        <v>0</v>
      </c>
      <c r="T234" s="146">
        <f>S234*H234</f>
        <v>0</v>
      </c>
      <c r="AR234" s="147" t="s">
        <v>148</v>
      </c>
      <c r="AT234" s="147" t="s">
        <v>155</v>
      </c>
      <c r="AU234" s="147" t="s">
        <v>87</v>
      </c>
      <c r="AY234" s="17" t="s">
        <v>149</v>
      </c>
      <c r="BE234" s="148">
        <f>IF(N234="základní",J234,0)</f>
        <v>0</v>
      </c>
      <c r="BF234" s="148">
        <f>IF(N234="snížená",J234,0)</f>
        <v>0</v>
      </c>
      <c r="BG234" s="148">
        <f>IF(N234="zákl. přenesená",J234,0)</f>
        <v>0</v>
      </c>
      <c r="BH234" s="148">
        <f>IF(N234="sníž. přenesená",J234,0)</f>
        <v>0</v>
      </c>
      <c r="BI234" s="148">
        <f>IF(N234="nulová",J234,0)</f>
        <v>0</v>
      </c>
      <c r="BJ234" s="17" t="s">
        <v>85</v>
      </c>
      <c r="BK234" s="148">
        <f>ROUND(I234*H234,2)</f>
        <v>0</v>
      </c>
      <c r="BL234" s="17" t="s">
        <v>148</v>
      </c>
      <c r="BM234" s="147" t="s">
        <v>1891</v>
      </c>
    </row>
    <row r="235" spans="2:65" s="1" customFormat="1" ht="19.2">
      <c r="B235" s="32"/>
      <c r="D235" s="149" t="s">
        <v>162</v>
      </c>
      <c r="F235" s="150" t="s">
        <v>1892</v>
      </c>
      <c r="I235" s="151"/>
      <c r="L235" s="32"/>
      <c r="M235" s="152"/>
      <c r="T235" s="56"/>
      <c r="AT235" s="17" t="s">
        <v>162</v>
      </c>
      <c r="AU235" s="17" t="s">
        <v>87</v>
      </c>
    </row>
    <row r="236" spans="2:65" s="12" customFormat="1" ht="10.199999999999999">
      <c r="B236" s="153"/>
      <c r="D236" s="149" t="s">
        <v>163</v>
      </c>
      <c r="E236" s="154" t="s">
        <v>1</v>
      </c>
      <c r="F236" s="155" t="s">
        <v>1882</v>
      </c>
      <c r="H236" s="154" t="s">
        <v>1</v>
      </c>
      <c r="I236" s="156"/>
      <c r="L236" s="153"/>
      <c r="M236" s="157"/>
      <c r="T236" s="158"/>
      <c r="AT236" s="154" t="s">
        <v>163</v>
      </c>
      <c r="AU236" s="154" t="s">
        <v>87</v>
      </c>
      <c r="AV236" s="12" t="s">
        <v>85</v>
      </c>
      <c r="AW236" s="12" t="s">
        <v>33</v>
      </c>
      <c r="AX236" s="12" t="s">
        <v>77</v>
      </c>
      <c r="AY236" s="154" t="s">
        <v>149</v>
      </c>
    </row>
    <row r="237" spans="2:65" s="13" customFormat="1" ht="10.199999999999999">
      <c r="B237" s="159"/>
      <c r="D237" s="149" t="s">
        <v>163</v>
      </c>
      <c r="E237" s="160" t="s">
        <v>1</v>
      </c>
      <c r="F237" s="161" t="s">
        <v>1888</v>
      </c>
      <c r="H237" s="162">
        <v>1</v>
      </c>
      <c r="I237" s="163"/>
      <c r="L237" s="159"/>
      <c r="M237" s="164"/>
      <c r="T237" s="165"/>
      <c r="AT237" s="160" t="s">
        <v>163</v>
      </c>
      <c r="AU237" s="160" t="s">
        <v>87</v>
      </c>
      <c r="AV237" s="13" t="s">
        <v>87</v>
      </c>
      <c r="AW237" s="13" t="s">
        <v>33</v>
      </c>
      <c r="AX237" s="13" t="s">
        <v>85</v>
      </c>
      <c r="AY237" s="160" t="s">
        <v>149</v>
      </c>
    </row>
    <row r="238" spans="2:65" s="1" customFormat="1" ht="16.5" customHeight="1">
      <c r="B238" s="32"/>
      <c r="C238" s="136" t="s">
        <v>435</v>
      </c>
      <c r="D238" s="136" t="s">
        <v>155</v>
      </c>
      <c r="E238" s="137" t="s">
        <v>579</v>
      </c>
      <c r="F238" s="138" t="s">
        <v>580</v>
      </c>
      <c r="G238" s="139" t="s">
        <v>327</v>
      </c>
      <c r="H238" s="140">
        <v>212.95</v>
      </c>
      <c r="I238" s="141"/>
      <c r="J238" s="142">
        <f>ROUND(I238*H238,2)</f>
        <v>0</v>
      </c>
      <c r="K238" s="138" t="s">
        <v>159</v>
      </c>
      <c r="L238" s="32"/>
      <c r="M238" s="143" t="s">
        <v>1</v>
      </c>
      <c r="N238" s="144" t="s">
        <v>42</v>
      </c>
      <c r="P238" s="145">
        <f>O238*H238</f>
        <v>0</v>
      </c>
      <c r="Q238" s="145">
        <v>0</v>
      </c>
      <c r="R238" s="145">
        <f>Q238*H238</f>
        <v>0</v>
      </c>
      <c r="S238" s="145">
        <v>0</v>
      </c>
      <c r="T238" s="146">
        <f>S238*H238</f>
        <v>0</v>
      </c>
      <c r="AR238" s="147" t="s">
        <v>148</v>
      </c>
      <c r="AT238" s="147" t="s">
        <v>155</v>
      </c>
      <c r="AU238" s="147" t="s">
        <v>87</v>
      </c>
      <c r="AY238" s="17" t="s">
        <v>149</v>
      </c>
      <c r="BE238" s="148">
        <f>IF(N238="základní",J238,0)</f>
        <v>0</v>
      </c>
      <c r="BF238" s="148">
        <f>IF(N238="snížená",J238,0)</f>
        <v>0</v>
      </c>
      <c r="BG238" s="148">
        <f>IF(N238="zákl. přenesená",J238,0)</f>
        <v>0</v>
      </c>
      <c r="BH238" s="148">
        <f>IF(N238="sníž. přenesená",J238,0)</f>
        <v>0</v>
      </c>
      <c r="BI238" s="148">
        <f>IF(N238="nulová",J238,0)</f>
        <v>0</v>
      </c>
      <c r="BJ238" s="17" t="s">
        <v>85</v>
      </c>
      <c r="BK238" s="148">
        <f>ROUND(I238*H238,2)</f>
        <v>0</v>
      </c>
      <c r="BL238" s="17" t="s">
        <v>148</v>
      </c>
      <c r="BM238" s="147" t="s">
        <v>1893</v>
      </c>
    </row>
    <row r="239" spans="2:65" s="1" customFormat="1" ht="10.199999999999999">
      <c r="B239" s="32"/>
      <c r="D239" s="149" t="s">
        <v>162</v>
      </c>
      <c r="F239" s="150" t="s">
        <v>582</v>
      </c>
      <c r="I239" s="151"/>
      <c r="L239" s="32"/>
      <c r="M239" s="152"/>
      <c r="T239" s="56"/>
      <c r="AT239" s="17" t="s">
        <v>162</v>
      </c>
      <c r="AU239" s="17" t="s">
        <v>87</v>
      </c>
    </row>
    <row r="240" spans="2:65" s="12" customFormat="1" ht="10.199999999999999">
      <c r="B240" s="153"/>
      <c r="D240" s="149" t="s">
        <v>163</v>
      </c>
      <c r="E240" s="154" t="s">
        <v>1</v>
      </c>
      <c r="F240" s="155" t="s">
        <v>583</v>
      </c>
      <c r="H240" s="154" t="s">
        <v>1</v>
      </c>
      <c r="I240" s="156"/>
      <c r="L240" s="153"/>
      <c r="M240" s="157"/>
      <c r="T240" s="158"/>
      <c r="AT240" s="154" t="s">
        <v>163</v>
      </c>
      <c r="AU240" s="154" t="s">
        <v>87</v>
      </c>
      <c r="AV240" s="12" t="s">
        <v>85</v>
      </c>
      <c r="AW240" s="12" t="s">
        <v>33</v>
      </c>
      <c r="AX240" s="12" t="s">
        <v>77</v>
      </c>
      <c r="AY240" s="154" t="s">
        <v>149</v>
      </c>
    </row>
    <row r="241" spans="2:65" s="13" customFormat="1" ht="10.199999999999999">
      <c r="B241" s="159"/>
      <c r="D241" s="149" t="s">
        <v>163</v>
      </c>
      <c r="E241" s="160" t="s">
        <v>1</v>
      </c>
      <c r="F241" s="161" t="s">
        <v>1894</v>
      </c>
      <c r="H241" s="162">
        <v>212.95</v>
      </c>
      <c r="I241" s="163"/>
      <c r="L241" s="159"/>
      <c r="M241" s="164"/>
      <c r="T241" s="165"/>
      <c r="AT241" s="160" t="s">
        <v>163</v>
      </c>
      <c r="AU241" s="160" t="s">
        <v>87</v>
      </c>
      <c r="AV241" s="13" t="s">
        <v>87</v>
      </c>
      <c r="AW241" s="13" t="s">
        <v>33</v>
      </c>
      <c r="AX241" s="13" t="s">
        <v>85</v>
      </c>
      <c r="AY241" s="160" t="s">
        <v>149</v>
      </c>
    </row>
    <row r="242" spans="2:65" s="11" customFormat="1" ht="22.8" customHeight="1">
      <c r="B242" s="124"/>
      <c r="D242" s="125" t="s">
        <v>76</v>
      </c>
      <c r="E242" s="134" t="s">
        <v>171</v>
      </c>
      <c r="F242" s="134" t="s">
        <v>1652</v>
      </c>
      <c r="I242" s="127"/>
      <c r="J242" s="135">
        <f>BK242</f>
        <v>0</v>
      </c>
      <c r="L242" s="124"/>
      <c r="M242" s="129"/>
      <c r="P242" s="130">
        <f>SUM(P243:P245)</f>
        <v>0</v>
      </c>
      <c r="R242" s="130">
        <f>SUM(R243:R245)</f>
        <v>0</v>
      </c>
      <c r="T242" s="131">
        <f>SUM(T243:T245)</f>
        <v>0</v>
      </c>
      <c r="AR242" s="125" t="s">
        <v>85</v>
      </c>
      <c r="AT242" s="132" t="s">
        <v>76</v>
      </c>
      <c r="AU242" s="132" t="s">
        <v>85</v>
      </c>
      <c r="AY242" s="125" t="s">
        <v>149</v>
      </c>
      <c r="BK242" s="133">
        <f>SUM(BK243:BK245)</f>
        <v>0</v>
      </c>
    </row>
    <row r="243" spans="2:65" s="1" customFormat="1" ht="16.5" customHeight="1">
      <c r="B243" s="32"/>
      <c r="C243" s="136" t="s">
        <v>447</v>
      </c>
      <c r="D243" s="136" t="s">
        <v>155</v>
      </c>
      <c r="E243" s="137" t="s">
        <v>1660</v>
      </c>
      <c r="F243" s="138" t="s">
        <v>1661</v>
      </c>
      <c r="G243" s="139" t="s">
        <v>298</v>
      </c>
      <c r="H243" s="140">
        <v>229</v>
      </c>
      <c r="I243" s="141"/>
      <c r="J243" s="142">
        <f>ROUND(I243*H243,2)</f>
        <v>0</v>
      </c>
      <c r="K243" s="138" t="s">
        <v>159</v>
      </c>
      <c r="L243" s="32"/>
      <c r="M243" s="143" t="s">
        <v>1</v>
      </c>
      <c r="N243" s="144" t="s">
        <v>42</v>
      </c>
      <c r="P243" s="145">
        <f>O243*H243</f>
        <v>0</v>
      </c>
      <c r="Q243" s="145">
        <v>0</v>
      </c>
      <c r="R243" s="145">
        <f>Q243*H243</f>
        <v>0</v>
      </c>
      <c r="S243" s="145">
        <v>0</v>
      </c>
      <c r="T243" s="146">
        <f>S243*H243</f>
        <v>0</v>
      </c>
      <c r="AR243" s="147" t="s">
        <v>148</v>
      </c>
      <c r="AT243" s="147" t="s">
        <v>155</v>
      </c>
      <c r="AU243" s="147" t="s">
        <v>87</v>
      </c>
      <c r="AY243" s="17" t="s">
        <v>149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7" t="s">
        <v>85</v>
      </c>
      <c r="BK243" s="148">
        <f>ROUND(I243*H243,2)</f>
        <v>0</v>
      </c>
      <c r="BL243" s="17" t="s">
        <v>148</v>
      </c>
      <c r="BM243" s="147" t="s">
        <v>1662</v>
      </c>
    </row>
    <row r="244" spans="2:65" s="1" customFormat="1" ht="10.199999999999999">
      <c r="B244" s="32"/>
      <c r="D244" s="149" t="s">
        <v>162</v>
      </c>
      <c r="F244" s="150" t="s">
        <v>1663</v>
      </c>
      <c r="I244" s="151"/>
      <c r="L244" s="32"/>
      <c r="M244" s="152"/>
      <c r="T244" s="56"/>
      <c r="AT244" s="17" t="s">
        <v>162</v>
      </c>
      <c r="AU244" s="17" t="s">
        <v>87</v>
      </c>
    </row>
    <row r="245" spans="2:65" s="13" customFormat="1" ht="10.199999999999999">
      <c r="B245" s="159"/>
      <c r="D245" s="149" t="s">
        <v>163</v>
      </c>
      <c r="E245" s="160" t="s">
        <v>1</v>
      </c>
      <c r="F245" s="161" t="s">
        <v>1895</v>
      </c>
      <c r="H245" s="162">
        <v>229</v>
      </c>
      <c r="I245" s="163"/>
      <c r="L245" s="159"/>
      <c r="M245" s="164"/>
      <c r="T245" s="165"/>
      <c r="AT245" s="160" t="s">
        <v>163</v>
      </c>
      <c r="AU245" s="160" t="s">
        <v>87</v>
      </c>
      <c r="AV245" s="13" t="s">
        <v>87</v>
      </c>
      <c r="AW245" s="13" t="s">
        <v>33</v>
      </c>
      <c r="AX245" s="13" t="s">
        <v>85</v>
      </c>
      <c r="AY245" s="160" t="s">
        <v>149</v>
      </c>
    </row>
    <row r="246" spans="2:65" s="11" customFormat="1" ht="22.8" customHeight="1">
      <c r="B246" s="124"/>
      <c r="D246" s="125" t="s">
        <v>76</v>
      </c>
      <c r="E246" s="134" t="s">
        <v>148</v>
      </c>
      <c r="F246" s="134" t="s">
        <v>628</v>
      </c>
      <c r="I246" s="127"/>
      <c r="J246" s="135">
        <f>BK246</f>
        <v>0</v>
      </c>
      <c r="L246" s="124"/>
      <c r="M246" s="129"/>
      <c r="P246" s="130">
        <f>SUM(P247:P290)</f>
        <v>0</v>
      </c>
      <c r="R246" s="130">
        <f>SUM(R247:R290)</f>
        <v>19.859527999999997</v>
      </c>
      <c r="T246" s="131">
        <f>SUM(T247:T290)</f>
        <v>0</v>
      </c>
      <c r="AR246" s="125" t="s">
        <v>85</v>
      </c>
      <c r="AT246" s="132" t="s">
        <v>76</v>
      </c>
      <c r="AU246" s="132" t="s">
        <v>85</v>
      </c>
      <c r="AY246" s="125" t="s">
        <v>149</v>
      </c>
      <c r="BK246" s="133">
        <f>SUM(BK247:BK290)</f>
        <v>0</v>
      </c>
    </row>
    <row r="247" spans="2:65" s="1" customFormat="1" ht="16.5" customHeight="1">
      <c r="B247" s="32"/>
      <c r="C247" s="136" t="s">
        <v>452</v>
      </c>
      <c r="D247" s="136" t="s">
        <v>155</v>
      </c>
      <c r="E247" s="137" t="s">
        <v>1896</v>
      </c>
      <c r="F247" s="138" t="s">
        <v>1897</v>
      </c>
      <c r="G247" s="139" t="s">
        <v>261</v>
      </c>
      <c r="H247" s="140">
        <v>22.4</v>
      </c>
      <c r="I247" s="141"/>
      <c r="J247" s="142">
        <f>ROUND(I247*H247,2)</f>
        <v>0</v>
      </c>
      <c r="K247" s="138" t="s">
        <v>1769</v>
      </c>
      <c r="L247" s="32"/>
      <c r="M247" s="143" t="s">
        <v>1</v>
      </c>
      <c r="N247" s="144" t="s">
        <v>42</v>
      </c>
      <c r="P247" s="145">
        <f>O247*H247</f>
        <v>0</v>
      </c>
      <c r="Q247" s="145">
        <v>0</v>
      </c>
      <c r="R247" s="145">
        <f>Q247*H247</f>
        <v>0</v>
      </c>
      <c r="S247" s="145">
        <v>0</v>
      </c>
      <c r="T247" s="146">
        <f>S247*H247</f>
        <v>0</v>
      </c>
      <c r="AR247" s="147" t="s">
        <v>148</v>
      </c>
      <c r="AT247" s="147" t="s">
        <v>155</v>
      </c>
      <c r="AU247" s="147" t="s">
        <v>87</v>
      </c>
      <c r="AY247" s="17" t="s">
        <v>149</v>
      </c>
      <c r="BE247" s="148">
        <f>IF(N247="základní",J247,0)</f>
        <v>0</v>
      </c>
      <c r="BF247" s="148">
        <f>IF(N247="snížená",J247,0)</f>
        <v>0</v>
      </c>
      <c r="BG247" s="148">
        <f>IF(N247="zákl. přenesená",J247,0)</f>
        <v>0</v>
      </c>
      <c r="BH247" s="148">
        <f>IF(N247="sníž. přenesená",J247,0)</f>
        <v>0</v>
      </c>
      <c r="BI247" s="148">
        <f>IF(N247="nulová",J247,0)</f>
        <v>0</v>
      </c>
      <c r="BJ247" s="17" t="s">
        <v>85</v>
      </c>
      <c r="BK247" s="148">
        <f>ROUND(I247*H247,2)</f>
        <v>0</v>
      </c>
      <c r="BL247" s="17" t="s">
        <v>148</v>
      </c>
      <c r="BM247" s="147" t="s">
        <v>1898</v>
      </c>
    </row>
    <row r="248" spans="2:65" s="1" customFormat="1" ht="10.199999999999999">
      <c r="B248" s="32"/>
      <c r="D248" s="149" t="s">
        <v>162</v>
      </c>
      <c r="F248" s="150" t="s">
        <v>1899</v>
      </c>
      <c r="I248" s="151"/>
      <c r="L248" s="32"/>
      <c r="M248" s="152"/>
      <c r="T248" s="56"/>
      <c r="AT248" s="17" t="s">
        <v>162</v>
      </c>
      <c r="AU248" s="17" t="s">
        <v>87</v>
      </c>
    </row>
    <row r="249" spans="2:65" s="13" customFormat="1" ht="10.199999999999999">
      <c r="B249" s="159"/>
      <c r="D249" s="149" t="s">
        <v>163</v>
      </c>
      <c r="E249" s="160" t="s">
        <v>1</v>
      </c>
      <c r="F249" s="161" t="s">
        <v>1900</v>
      </c>
      <c r="H249" s="162">
        <v>22.4</v>
      </c>
      <c r="I249" s="163"/>
      <c r="L249" s="159"/>
      <c r="M249" s="164"/>
      <c r="T249" s="165"/>
      <c r="AT249" s="160" t="s">
        <v>163</v>
      </c>
      <c r="AU249" s="160" t="s">
        <v>87</v>
      </c>
      <c r="AV249" s="13" t="s">
        <v>87</v>
      </c>
      <c r="AW249" s="13" t="s">
        <v>33</v>
      </c>
      <c r="AX249" s="13" t="s">
        <v>85</v>
      </c>
      <c r="AY249" s="160" t="s">
        <v>149</v>
      </c>
    </row>
    <row r="250" spans="2:65" s="12" customFormat="1" ht="10.199999999999999">
      <c r="B250" s="153"/>
      <c r="D250" s="149" t="s">
        <v>163</v>
      </c>
      <c r="E250" s="154" t="s">
        <v>1</v>
      </c>
      <c r="F250" s="155" t="s">
        <v>1901</v>
      </c>
      <c r="H250" s="154" t="s">
        <v>1</v>
      </c>
      <c r="I250" s="156"/>
      <c r="L250" s="153"/>
      <c r="M250" s="157"/>
      <c r="T250" s="158"/>
      <c r="AT250" s="154" t="s">
        <v>163</v>
      </c>
      <c r="AU250" s="154" t="s">
        <v>87</v>
      </c>
      <c r="AV250" s="12" t="s">
        <v>85</v>
      </c>
      <c r="AW250" s="12" t="s">
        <v>33</v>
      </c>
      <c r="AX250" s="12" t="s">
        <v>77</v>
      </c>
      <c r="AY250" s="154" t="s">
        <v>149</v>
      </c>
    </row>
    <row r="251" spans="2:65" s="1" customFormat="1" ht="16.5" customHeight="1">
      <c r="B251" s="32"/>
      <c r="C251" s="136" t="s">
        <v>458</v>
      </c>
      <c r="D251" s="136" t="s">
        <v>155</v>
      </c>
      <c r="E251" s="137" t="s">
        <v>1297</v>
      </c>
      <c r="F251" s="138" t="s">
        <v>1298</v>
      </c>
      <c r="G251" s="139" t="s">
        <v>327</v>
      </c>
      <c r="H251" s="140">
        <v>32.542999999999999</v>
      </c>
      <c r="I251" s="141"/>
      <c r="J251" s="142">
        <f>ROUND(I251*H251,2)</f>
        <v>0</v>
      </c>
      <c r="K251" s="138" t="s">
        <v>159</v>
      </c>
      <c r="L251" s="32"/>
      <c r="M251" s="143" t="s">
        <v>1</v>
      </c>
      <c r="N251" s="144" t="s">
        <v>42</v>
      </c>
      <c r="P251" s="145">
        <f>O251*H251</f>
        <v>0</v>
      </c>
      <c r="Q251" s="145">
        <v>0</v>
      </c>
      <c r="R251" s="145">
        <f>Q251*H251</f>
        <v>0</v>
      </c>
      <c r="S251" s="145">
        <v>0</v>
      </c>
      <c r="T251" s="146">
        <f>S251*H251</f>
        <v>0</v>
      </c>
      <c r="AR251" s="147" t="s">
        <v>148</v>
      </c>
      <c r="AT251" s="147" t="s">
        <v>155</v>
      </c>
      <c r="AU251" s="147" t="s">
        <v>87</v>
      </c>
      <c r="AY251" s="17" t="s">
        <v>149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7" t="s">
        <v>85</v>
      </c>
      <c r="BK251" s="148">
        <f>ROUND(I251*H251,2)</f>
        <v>0</v>
      </c>
      <c r="BL251" s="17" t="s">
        <v>148</v>
      </c>
      <c r="BM251" s="147" t="s">
        <v>1665</v>
      </c>
    </row>
    <row r="252" spans="2:65" s="1" customFormat="1" ht="10.199999999999999">
      <c r="B252" s="32"/>
      <c r="D252" s="149" t="s">
        <v>162</v>
      </c>
      <c r="F252" s="150" t="s">
        <v>1300</v>
      </c>
      <c r="I252" s="151"/>
      <c r="L252" s="32"/>
      <c r="M252" s="152"/>
      <c r="T252" s="56"/>
      <c r="AT252" s="17" t="s">
        <v>162</v>
      </c>
      <c r="AU252" s="17" t="s">
        <v>87</v>
      </c>
    </row>
    <row r="253" spans="2:65" s="12" customFormat="1" ht="10.199999999999999">
      <c r="B253" s="153"/>
      <c r="D253" s="149" t="s">
        <v>163</v>
      </c>
      <c r="E253" s="154" t="s">
        <v>1</v>
      </c>
      <c r="F253" s="155" t="s">
        <v>1301</v>
      </c>
      <c r="H253" s="154" t="s">
        <v>1</v>
      </c>
      <c r="I253" s="156"/>
      <c r="L253" s="153"/>
      <c r="M253" s="157"/>
      <c r="T253" s="158"/>
      <c r="AT253" s="154" t="s">
        <v>163</v>
      </c>
      <c r="AU253" s="154" t="s">
        <v>87</v>
      </c>
      <c r="AV253" s="12" t="s">
        <v>85</v>
      </c>
      <c r="AW253" s="12" t="s">
        <v>33</v>
      </c>
      <c r="AX253" s="12" t="s">
        <v>77</v>
      </c>
      <c r="AY253" s="154" t="s">
        <v>149</v>
      </c>
    </row>
    <row r="254" spans="2:65" s="12" customFormat="1" ht="10.199999999999999">
      <c r="B254" s="153"/>
      <c r="D254" s="149" t="s">
        <v>163</v>
      </c>
      <c r="E254" s="154" t="s">
        <v>1</v>
      </c>
      <c r="F254" s="155" t="s">
        <v>1302</v>
      </c>
      <c r="H254" s="154" t="s">
        <v>1</v>
      </c>
      <c r="I254" s="156"/>
      <c r="L254" s="153"/>
      <c r="M254" s="157"/>
      <c r="T254" s="158"/>
      <c r="AT254" s="154" t="s">
        <v>163</v>
      </c>
      <c r="AU254" s="154" t="s">
        <v>87</v>
      </c>
      <c r="AV254" s="12" t="s">
        <v>85</v>
      </c>
      <c r="AW254" s="12" t="s">
        <v>33</v>
      </c>
      <c r="AX254" s="12" t="s">
        <v>77</v>
      </c>
      <c r="AY254" s="154" t="s">
        <v>149</v>
      </c>
    </row>
    <row r="255" spans="2:65" s="13" customFormat="1" ht="10.199999999999999">
      <c r="B255" s="159"/>
      <c r="D255" s="149" t="s">
        <v>163</v>
      </c>
      <c r="E255" s="160" t="s">
        <v>1</v>
      </c>
      <c r="F255" s="161" t="s">
        <v>1902</v>
      </c>
      <c r="H255" s="162">
        <v>12.443</v>
      </c>
      <c r="I255" s="163"/>
      <c r="L255" s="159"/>
      <c r="M255" s="164"/>
      <c r="T255" s="165"/>
      <c r="AT255" s="160" t="s">
        <v>163</v>
      </c>
      <c r="AU255" s="160" t="s">
        <v>87</v>
      </c>
      <c r="AV255" s="13" t="s">
        <v>87</v>
      </c>
      <c r="AW255" s="13" t="s">
        <v>33</v>
      </c>
      <c r="AX255" s="13" t="s">
        <v>77</v>
      </c>
      <c r="AY255" s="160" t="s">
        <v>149</v>
      </c>
    </row>
    <row r="256" spans="2:65" s="13" customFormat="1" ht="10.199999999999999">
      <c r="B256" s="159"/>
      <c r="D256" s="149" t="s">
        <v>163</v>
      </c>
      <c r="E256" s="160" t="s">
        <v>1</v>
      </c>
      <c r="F256" s="161" t="s">
        <v>1903</v>
      </c>
      <c r="H256" s="162">
        <v>20.100000000000001</v>
      </c>
      <c r="I256" s="163"/>
      <c r="L256" s="159"/>
      <c r="M256" s="164"/>
      <c r="T256" s="165"/>
      <c r="AT256" s="160" t="s">
        <v>163</v>
      </c>
      <c r="AU256" s="160" t="s">
        <v>87</v>
      </c>
      <c r="AV256" s="13" t="s">
        <v>87</v>
      </c>
      <c r="AW256" s="13" t="s">
        <v>33</v>
      </c>
      <c r="AX256" s="13" t="s">
        <v>77</v>
      </c>
      <c r="AY256" s="160" t="s">
        <v>149</v>
      </c>
    </row>
    <row r="257" spans="2:65" s="14" customFormat="1" ht="10.199999999999999">
      <c r="B257" s="169"/>
      <c r="D257" s="149" t="s">
        <v>163</v>
      </c>
      <c r="E257" s="170" t="s">
        <v>1</v>
      </c>
      <c r="F257" s="171" t="s">
        <v>271</v>
      </c>
      <c r="H257" s="172">
        <v>32.542999999999999</v>
      </c>
      <c r="I257" s="173"/>
      <c r="L257" s="169"/>
      <c r="M257" s="174"/>
      <c r="T257" s="175"/>
      <c r="AT257" s="170" t="s">
        <v>163</v>
      </c>
      <c r="AU257" s="170" t="s">
        <v>87</v>
      </c>
      <c r="AV257" s="14" t="s">
        <v>148</v>
      </c>
      <c r="AW257" s="14" t="s">
        <v>33</v>
      </c>
      <c r="AX257" s="14" t="s">
        <v>85</v>
      </c>
      <c r="AY257" s="170" t="s">
        <v>149</v>
      </c>
    </row>
    <row r="258" spans="2:65" s="1" customFormat="1" ht="16.5" customHeight="1">
      <c r="B258" s="32"/>
      <c r="C258" s="136" t="s">
        <v>464</v>
      </c>
      <c r="D258" s="136" t="s">
        <v>155</v>
      </c>
      <c r="E258" s="137" t="s">
        <v>630</v>
      </c>
      <c r="F258" s="138" t="s">
        <v>631</v>
      </c>
      <c r="G258" s="139" t="s">
        <v>327</v>
      </c>
      <c r="H258" s="140">
        <v>21.001000000000001</v>
      </c>
      <c r="I258" s="141"/>
      <c r="J258" s="142">
        <f>ROUND(I258*H258,2)</f>
        <v>0</v>
      </c>
      <c r="K258" s="138" t="s">
        <v>159</v>
      </c>
      <c r="L258" s="32"/>
      <c r="M258" s="143" t="s">
        <v>1</v>
      </c>
      <c r="N258" s="144" t="s">
        <v>42</v>
      </c>
      <c r="P258" s="145">
        <f>O258*H258</f>
        <v>0</v>
      </c>
      <c r="Q258" s="145">
        <v>0</v>
      </c>
      <c r="R258" s="145">
        <f>Q258*H258</f>
        <v>0</v>
      </c>
      <c r="S258" s="145">
        <v>0</v>
      </c>
      <c r="T258" s="146">
        <f>S258*H258</f>
        <v>0</v>
      </c>
      <c r="AR258" s="147" t="s">
        <v>148</v>
      </c>
      <c r="AT258" s="147" t="s">
        <v>155</v>
      </c>
      <c r="AU258" s="147" t="s">
        <v>87</v>
      </c>
      <c r="AY258" s="17" t="s">
        <v>149</v>
      </c>
      <c r="BE258" s="148">
        <f>IF(N258="základní",J258,0)</f>
        <v>0</v>
      </c>
      <c r="BF258" s="148">
        <f>IF(N258="snížená",J258,0)</f>
        <v>0</v>
      </c>
      <c r="BG258" s="148">
        <f>IF(N258="zákl. přenesená",J258,0)</f>
        <v>0</v>
      </c>
      <c r="BH258" s="148">
        <f>IF(N258="sníž. přenesená",J258,0)</f>
        <v>0</v>
      </c>
      <c r="BI258" s="148">
        <f>IF(N258="nulová",J258,0)</f>
        <v>0</v>
      </c>
      <c r="BJ258" s="17" t="s">
        <v>85</v>
      </c>
      <c r="BK258" s="148">
        <f>ROUND(I258*H258,2)</f>
        <v>0</v>
      </c>
      <c r="BL258" s="17" t="s">
        <v>148</v>
      </c>
      <c r="BM258" s="147" t="s">
        <v>1667</v>
      </c>
    </row>
    <row r="259" spans="2:65" s="1" customFormat="1" ht="10.199999999999999">
      <c r="B259" s="32"/>
      <c r="D259" s="149" t="s">
        <v>162</v>
      </c>
      <c r="F259" s="150" t="s">
        <v>633</v>
      </c>
      <c r="I259" s="151"/>
      <c r="L259" s="32"/>
      <c r="M259" s="152"/>
      <c r="T259" s="56"/>
      <c r="AT259" s="17" t="s">
        <v>162</v>
      </c>
      <c r="AU259" s="17" t="s">
        <v>87</v>
      </c>
    </row>
    <row r="260" spans="2:65" s="12" customFormat="1" ht="10.199999999999999">
      <c r="B260" s="153"/>
      <c r="D260" s="149" t="s">
        <v>163</v>
      </c>
      <c r="E260" s="154" t="s">
        <v>1</v>
      </c>
      <c r="F260" s="155" t="s">
        <v>1904</v>
      </c>
      <c r="H260" s="154" t="s">
        <v>1</v>
      </c>
      <c r="I260" s="156"/>
      <c r="L260" s="153"/>
      <c r="M260" s="157"/>
      <c r="T260" s="158"/>
      <c r="AT260" s="154" t="s">
        <v>163</v>
      </c>
      <c r="AU260" s="154" t="s">
        <v>87</v>
      </c>
      <c r="AV260" s="12" t="s">
        <v>85</v>
      </c>
      <c r="AW260" s="12" t="s">
        <v>33</v>
      </c>
      <c r="AX260" s="12" t="s">
        <v>77</v>
      </c>
      <c r="AY260" s="154" t="s">
        <v>149</v>
      </c>
    </row>
    <row r="261" spans="2:65" s="13" customFormat="1" ht="10.199999999999999">
      <c r="B261" s="159"/>
      <c r="D261" s="149" t="s">
        <v>163</v>
      </c>
      <c r="E261" s="160" t="s">
        <v>1</v>
      </c>
      <c r="F261" s="161" t="s">
        <v>1905</v>
      </c>
      <c r="H261" s="162">
        <v>8.0009999999999994</v>
      </c>
      <c r="I261" s="163"/>
      <c r="L261" s="159"/>
      <c r="M261" s="164"/>
      <c r="T261" s="165"/>
      <c r="AT261" s="160" t="s">
        <v>163</v>
      </c>
      <c r="AU261" s="160" t="s">
        <v>87</v>
      </c>
      <c r="AV261" s="13" t="s">
        <v>87</v>
      </c>
      <c r="AW261" s="13" t="s">
        <v>33</v>
      </c>
      <c r="AX261" s="13" t="s">
        <v>77</v>
      </c>
      <c r="AY261" s="160" t="s">
        <v>149</v>
      </c>
    </row>
    <row r="262" spans="2:65" s="13" customFormat="1" ht="10.199999999999999">
      <c r="B262" s="159"/>
      <c r="D262" s="149" t="s">
        <v>163</v>
      </c>
      <c r="E262" s="160" t="s">
        <v>1</v>
      </c>
      <c r="F262" s="161" t="s">
        <v>1906</v>
      </c>
      <c r="H262" s="162">
        <v>13</v>
      </c>
      <c r="I262" s="163"/>
      <c r="L262" s="159"/>
      <c r="M262" s="164"/>
      <c r="T262" s="165"/>
      <c r="AT262" s="160" t="s">
        <v>163</v>
      </c>
      <c r="AU262" s="160" t="s">
        <v>87</v>
      </c>
      <c r="AV262" s="13" t="s">
        <v>87</v>
      </c>
      <c r="AW262" s="13" t="s">
        <v>33</v>
      </c>
      <c r="AX262" s="13" t="s">
        <v>77</v>
      </c>
      <c r="AY262" s="160" t="s">
        <v>149</v>
      </c>
    </row>
    <row r="263" spans="2:65" s="14" customFormat="1" ht="10.199999999999999">
      <c r="B263" s="169"/>
      <c r="D263" s="149" t="s">
        <v>163</v>
      </c>
      <c r="E263" s="170" t="s">
        <v>1</v>
      </c>
      <c r="F263" s="171" t="s">
        <v>271</v>
      </c>
      <c r="H263" s="172">
        <v>21.001000000000001</v>
      </c>
      <c r="I263" s="173"/>
      <c r="L263" s="169"/>
      <c r="M263" s="174"/>
      <c r="T263" s="175"/>
      <c r="AT263" s="170" t="s">
        <v>163</v>
      </c>
      <c r="AU263" s="170" t="s">
        <v>87</v>
      </c>
      <c r="AV263" s="14" t="s">
        <v>148</v>
      </c>
      <c r="AW263" s="14" t="s">
        <v>33</v>
      </c>
      <c r="AX263" s="14" t="s">
        <v>85</v>
      </c>
      <c r="AY263" s="170" t="s">
        <v>149</v>
      </c>
    </row>
    <row r="264" spans="2:65" s="1" customFormat="1" ht="16.5" customHeight="1">
      <c r="B264" s="32"/>
      <c r="C264" s="136" t="s">
        <v>470</v>
      </c>
      <c r="D264" s="136" t="s">
        <v>155</v>
      </c>
      <c r="E264" s="137" t="s">
        <v>1670</v>
      </c>
      <c r="F264" s="138" t="s">
        <v>1671</v>
      </c>
      <c r="G264" s="139" t="s">
        <v>505</v>
      </c>
      <c r="H264" s="140">
        <v>12</v>
      </c>
      <c r="I264" s="141"/>
      <c r="J264" s="142">
        <f>ROUND(I264*H264,2)</f>
        <v>0</v>
      </c>
      <c r="K264" s="138" t="s">
        <v>159</v>
      </c>
      <c r="L264" s="32"/>
      <c r="M264" s="143" t="s">
        <v>1</v>
      </c>
      <c r="N264" s="144" t="s">
        <v>42</v>
      </c>
      <c r="P264" s="145">
        <f>O264*H264</f>
        <v>0</v>
      </c>
      <c r="Q264" s="145">
        <v>8.7419999999999998E-2</v>
      </c>
      <c r="R264" s="145">
        <f>Q264*H264</f>
        <v>1.04904</v>
      </c>
      <c r="S264" s="145">
        <v>0</v>
      </c>
      <c r="T264" s="146">
        <f>S264*H264</f>
        <v>0</v>
      </c>
      <c r="AR264" s="147" t="s">
        <v>148</v>
      </c>
      <c r="AT264" s="147" t="s">
        <v>155</v>
      </c>
      <c r="AU264" s="147" t="s">
        <v>87</v>
      </c>
      <c r="AY264" s="17" t="s">
        <v>149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85</v>
      </c>
      <c r="BK264" s="148">
        <f>ROUND(I264*H264,2)</f>
        <v>0</v>
      </c>
      <c r="BL264" s="17" t="s">
        <v>148</v>
      </c>
      <c r="BM264" s="147" t="s">
        <v>1672</v>
      </c>
    </row>
    <row r="265" spans="2:65" s="1" customFormat="1" ht="10.199999999999999">
      <c r="B265" s="32"/>
      <c r="D265" s="149" t="s">
        <v>162</v>
      </c>
      <c r="F265" s="150" t="s">
        <v>1673</v>
      </c>
      <c r="I265" s="151"/>
      <c r="L265" s="32"/>
      <c r="M265" s="152"/>
      <c r="T265" s="56"/>
      <c r="AT265" s="17" t="s">
        <v>162</v>
      </c>
      <c r="AU265" s="17" t="s">
        <v>87</v>
      </c>
    </row>
    <row r="266" spans="2:65" s="13" customFormat="1" ht="10.199999999999999">
      <c r="B266" s="159"/>
      <c r="D266" s="149" t="s">
        <v>163</v>
      </c>
      <c r="E266" s="160" t="s">
        <v>1</v>
      </c>
      <c r="F266" s="161" t="s">
        <v>1907</v>
      </c>
      <c r="H266" s="162">
        <v>12</v>
      </c>
      <c r="I266" s="163"/>
      <c r="L266" s="159"/>
      <c r="M266" s="164"/>
      <c r="T266" s="165"/>
      <c r="AT266" s="160" t="s">
        <v>163</v>
      </c>
      <c r="AU266" s="160" t="s">
        <v>87</v>
      </c>
      <c r="AV266" s="13" t="s">
        <v>87</v>
      </c>
      <c r="AW266" s="13" t="s">
        <v>33</v>
      </c>
      <c r="AX266" s="13" t="s">
        <v>85</v>
      </c>
      <c r="AY266" s="160" t="s">
        <v>149</v>
      </c>
    </row>
    <row r="267" spans="2:65" s="1" customFormat="1" ht="16.5" customHeight="1">
      <c r="B267" s="32"/>
      <c r="C267" s="176" t="s">
        <v>476</v>
      </c>
      <c r="D267" s="176" t="s">
        <v>414</v>
      </c>
      <c r="E267" s="177" t="s">
        <v>1908</v>
      </c>
      <c r="F267" s="178" t="s">
        <v>1909</v>
      </c>
      <c r="G267" s="179" t="s">
        <v>505</v>
      </c>
      <c r="H267" s="180">
        <v>1</v>
      </c>
      <c r="I267" s="181"/>
      <c r="J267" s="182">
        <f>ROUND(I267*H267,2)</f>
        <v>0</v>
      </c>
      <c r="K267" s="178" t="s">
        <v>159</v>
      </c>
      <c r="L267" s="183"/>
      <c r="M267" s="184" t="s">
        <v>1</v>
      </c>
      <c r="N267" s="185" t="s">
        <v>42</v>
      </c>
      <c r="P267" s="145">
        <f>O267*H267</f>
        <v>0</v>
      </c>
      <c r="Q267" s="145">
        <v>2.1000000000000001E-2</v>
      </c>
      <c r="R267" s="145">
        <f>Q267*H267</f>
        <v>2.1000000000000001E-2</v>
      </c>
      <c r="S267" s="145">
        <v>0</v>
      </c>
      <c r="T267" s="146">
        <f>S267*H267</f>
        <v>0</v>
      </c>
      <c r="AR267" s="147" t="s">
        <v>200</v>
      </c>
      <c r="AT267" s="147" t="s">
        <v>414</v>
      </c>
      <c r="AU267" s="147" t="s">
        <v>87</v>
      </c>
      <c r="AY267" s="17" t="s">
        <v>149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7" t="s">
        <v>85</v>
      </c>
      <c r="BK267" s="148">
        <f>ROUND(I267*H267,2)</f>
        <v>0</v>
      </c>
      <c r="BL267" s="17" t="s">
        <v>148</v>
      </c>
      <c r="BM267" s="147" t="s">
        <v>1910</v>
      </c>
    </row>
    <row r="268" spans="2:65" s="1" customFormat="1" ht="10.199999999999999">
      <c r="B268" s="32"/>
      <c r="D268" s="149" t="s">
        <v>162</v>
      </c>
      <c r="F268" s="150" t="s">
        <v>1909</v>
      </c>
      <c r="I268" s="151"/>
      <c r="L268" s="32"/>
      <c r="M268" s="152"/>
      <c r="T268" s="56"/>
      <c r="AT268" s="17" t="s">
        <v>162</v>
      </c>
      <c r="AU268" s="17" t="s">
        <v>87</v>
      </c>
    </row>
    <row r="269" spans="2:65" s="13" customFormat="1" ht="10.199999999999999">
      <c r="B269" s="159"/>
      <c r="D269" s="149" t="s">
        <v>163</v>
      </c>
      <c r="E269" s="160" t="s">
        <v>1</v>
      </c>
      <c r="F269" s="161" t="s">
        <v>1911</v>
      </c>
      <c r="H269" s="162">
        <v>1</v>
      </c>
      <c r="I269" s="163"/>
      <c r="L269" s="159"/>
      <c r="M269" s="164"/>
      <c r="T269" s="165"/>
      <c r="AT269" s="160" t="s">
        <v>163</v>
      </c>
      <c r="AU269" s="160" t="s">
        <v>87</v>
      </c>
      <c r="AV269" s="13" t="s">
        <v>87</v>
      </c>
      <c r="AW269" s="13" t="s">
        <v>33</v>
      </c>
      <c r="AX269" s="13" t="s">
        <v>85</v>
      </c>
      <c r="AY269" s="160" t="s">
        <v>149</v>
      </c>
    </row>
    <row r="270" spans="2:65" s="1" customFormat="1" ht="16.5" customHeight="1">
      <c r="B270" s="32"/>
      <c r="C270" s="176" t="s">
        <v>482</v>
      </c>
      <c r="D270" s="176" t="s">
        <v>414</v>
      </c>
      <c r="E270" s="177" t="s">
        <v>1675</v>
      </c>
      <c r="F270" s="178" t="s">
        <v>1676</v>
      </c>
      <c r="G270" s="179" t="s">
        <v>505</v>
      </c>
      <c r="H270" s="180">
        <v>3</v>
      </c>
      <c r="I270" s="181"/>
      <c r="J270" s="182">
        <f>ROUND(I270*H270,2)</f>
        <v>0</v>
      </c>
      <c r="K270" s="178" t="s">
        <v>159</v>
      </c>
      <c r="L270" s="183"/>
      <c r="M270" s="184" t="s">
        <v>1</v>
      </c>
      <c r="N270" s="185" t="s">
        <v>42</v>
      </c>
      <c r="P270" s="145">
        <f>O270*H270</f>
        <v>0</v>
      </c>
      <c r="Q270" s="145">
        <v>3.2000000000000001E-2</v>
      </c>
      <c r="R270" s="145">
        <f>Q270*H270</f>
        <v>9.6000000000000002E-2</v>
      </c>
      <c r="S270" s="145">
        <v>0</v>
      </c>
      <c r="T270" s="146">
        <f>S270*H270</f>
        <v>0</v>
      </c>
      <c r="AR270" s="147" t="s">
        <v>200</v>
      </c>
      <c r="AT270" s="147" t="s">
        <v>414</v>
      </c>
      <c r="AU270" s="147" t="s">
        <v>87</v>
      </c>
      <c r="AY270" s="17" t="s">
        <v>149</v>
      </c>
      <c r="BE270" s="148">
        <f>IF(N270="základní",J270,0)</f>
        <v>0</v>
      </c>
      <c r="BF270" s="148">
        <f>IF(N270="snížená",J270,0)</f>
        <v>0</v>
      </c>
      <c r="BG270" s="148">
        <f>IF(N270="zákl. přenesená",J270,0)</f>
        <v>0</v>
      </c>
      <c r="BH270" s="148">
        <f>IF(N270="sníž. přenesená",J270,0)</f>
        <v>0</v>
      </c>
      <c r="BI270" s="148">
        <f>IF(N270="nulová",J270,0)</f>
        <v>0</v>
      </c>
      <c r="BJ270" s="17" t="s">
        <v>85</v>
      </c>
      <c r="BK270" s="148">
        <f>ROUND(I270*H270,2)</f>
        <v>0</v>
      </c>
      <c r="BL270" s="17" t="s">
        <v>148</v>
      </c>
      <c r="BM270" s="147" t="s">
        <v>1677</v>
      </c>
    </row>
    <row r="271" spans="2:65" s="1" customFormat="1" ht="10.199999999999999">
      <c r="B271" s="32"/>
      <c r="D271" s="149" t="s">
        <v>162</v>
      </c>
      <c r="F271" s="150" t="s">
        <v>1676</v>
      </c>
      <c r="I271" s="151"/>
      <c r="L271" s="32"/>
      <c r="M271" s="152"/>
      <c r="T271" s="56"/>
      <c r="AT271" s="17" t="s">
        <v>162</v>
      </c>
      <c r="AU271" s="17" t="s">
        <v>87</v>
      </c>
    </row>
    <row r="272" spans="2:65" s="13" customFormat="1" ht="10.199999999999999">
      <c r="B272" s="159"/>
      <c r="D272" s="149" t="s">
        <v>163</v>
      </c>
      <c r="E272" s="160" t="s">
        <v>1</v>
      </c>
      <c r="F272" s="161" t="s">
        <v>1686</v>
      </c>
      <c r="H272" s="162">
        <v>3</v>
      </c>
      <c r="I272" s="163"/>
      <c r="L272" s="159"/>
      <c r="M272" s="164"/>
      <c r="T272" s="165"/>
      <c r="AT272" s="160" t="s">
        <v>163</v>
      </c>
      <c r="AU272" s="160" t="s">
        <v>87</v>
      </c>
      <c r="AV272" s="13" t="s">
        <v>87</v>
      </c>
      <c r="AW272" s="13" t="s">
        <v>33</v>
      </c>
      <c r="AX272" s="13" t="s">
        <v>85</v>
      </c>
      <c r="AY272" s="160" t="s">
        <v>149</v>
      </c>
    </row>
    <row r="273" spans="2:65" s="1" customFormat="1" ht="16.5" customHeight="1">
      <c r="B273" s="32"/>
      <c r="C273" s="176" t="s">
        <v>489</v>
      </c>
      <c r="D273" s="176" t="s">
        <v>414</v>
      </c>
      <c r="E273" s="177" t="s">
        <v>1679</v>
      </c>
      <c r="F273" s="178" t="s">
        <v>1680</v>
      </c>
      <c r="G273" s="179" t="s">
        <v>505</v>
      </c>
      <c r="H273" s="180">
        <v>4</v>
      </c>
      <c r="I273" s="181"/>
      <c r="J273" s="182">
        <f>ROUND(I273*H273,2)</f>
        <v>0</v>
      </c>
      <c r="K273" s="178" t="s">
        <v>159</v>
      </c>
      <c r="L273" s="183"/>
      <c r="M273" s="184" t="s">
        <v>1</v>
      </c>
      <c r="N273" s="185" t="s">
        <v>42</v>
      </c>
      <c r="P273" s="145">
        <f>O273*H273</f>
        <v>0</v>
      </c>
      <c r="Q273" s="145">
        <v>4.1000000000000002E-2</v>
      </c>
      <c r="R273" s="145">
        <f>Q273*H273</f>
        <v>0.16400000000000001</v>
      </c>
      <c r="S273" s="145">
        <v>0</v>
      </c>
      <c r="T273" s="146">
        <f>S273*H273</f>
        <v>0</v>
      </c>
      <c r="AR273" s="147" t="s">
        <v>200</v>
      </c>
      <c r="AT273" s="147" t="s">
        <v>414</v>
      </c>
      <c r="AU273" s="147" t="s">
        <v>87</v>
      </c>
      <c r="AY273" s="17" t="s">
        <v>149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7" t="s">
        <v>85</v>
      </c>
      <c r="BK273" s="148">
        <f>ROUND(I273*H273,2)</f>
        <v>0</v>
      </c>
      <c r="BL273" s="17" t="s">
        <v>148</v>
      </c>
      <c r="BM273" s="147" t="s">
        <v>1681</v>
      </c>
    </row>
    <row r="274" spans="2:65" s="1" customFormat="1" ht="10.199999999999999">
      <c r="B274" s="32"/>
      <c r="D274" s="149" t="s">
        <v>162</v>
      </c>
      <c r="F274" s="150" t="s">
        <v>1680</v>
      </c>
      <c r="I274" s="151"/>
      <c r="L274" s="32"/>
      <c r="M274" s="152"/>
      <c r="T274" s="56"/>
      <c r="AT274" s="17" t="s">
        <v>162</v>
      </c>
      <c r="AU274" s="17" t="s">
        <v>87</v>
      </c>
    </row>
    <row r="275" spans="2:65" s="13" customFormat="1" ht="10.199999999999999">
      <c r="B275" s="159"/>
      <c r="D275" s="149" t="s">
        <v>163</v>
      </c>
      <c r="E275" s="160" t="s">
        <v>1</v>
      </c>
      <c r="F275" s="161" t="s">
        <v>1912</v>
      </c>
      <c r="H275" s="162">
        <v>4</v>
      </c>
      <c r="I275" s="163"/>
      <c r="L275" s="159"/>
      <c r="M275" s="164"/>
      <c r="T275" s="165"/>
      <c r="AT275" s="160" t="s">
        <v>163</v>
      </c>
      <c r="AU275" s="160" t="s">
        <v>87</v>
      </c>
      <c r="AV275" s="13" t="s">
        <v>87</v>
      </c>
      <c r="AW275" s="13" t="s">
        <v>33</v>
      </c>
      <c r="AX275" s="13" t="s">
        <v>85</v>
      </c>
      <c r="AY275" s="160" t="s">
        <v>149</v>
      </c>
    </row>
    <row r="276" spans="2:65" s="1" customFormat="1" ht="16.5" customHeight="1">
      <c r="B276" s="32"/>
      <c r="C276" s="176" t="s">
        <v>495</v>
      </c>
      <c r="D276" s="176" t="s">
        <v>414</v>
      </c>
      <c r="E276" s="177" t="s">
        <v>1683</v>
      </c>
      <c r="F276" s="178" t="s">
        <v>1684</v>
      </c>
      <c r="G276" s="179" t="s">
        <v>505</v>
      </c>
      <c r="H276" s="180">
        <v>4</v>
      </c>
      <c r="I276" s="181"/>
      <c r="J276" s="182">
        <f>ROUND(I276*H276,2)</f>
        <v>0</v>
      </c>
      <c r="K276" s="178" t="s">
        <v>159</v>
      </c>
      <c r="L276" s="183"/>
      <c r="M276" s="184" t="s">
        <v>1</v>
      </c>
      <c r="N276" s="185" t="s">
        <v>42</v>
      </c>
      <c r="P276" s="145">
        <f>O276*H276</f>
        <v>0</v>
      </c>
      <c r="Q276" s="145">
        <v>5.2999999999999999E-2</v>
      </c>
      <c r="R276" s="145">
        <f>Q276*H276</f>
        <v>0.21199999999999999</v>
      </c>
      <c r="S276" s="145">
        <v>0</v>
      </c>
      <c r="T276" s="146">
        <f>S276*H276</f>
        <v>0</v>
      </c>
      <c r="AR276" s="147" t="s">
        <v>200</v>
      </c>
      <c r="AT276" s="147" t="s">
        <v>414</v>
      </c>
      <c r="AU276" s="147" t="s">
        <v>87</v>
      </c>
      <c r="AY276" s="17" t="s">
        <v>149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7" t="s">
        <v>85</v>
      </c>
      <c r="BK276" s="148">
        <f>ROUND(I276*H276,2)</f>
        <v>0</v>
      </c>
      <c r="BL276" s="17" t="s">
        <v>148</v>
      </c>
      <c r="BM276" s="147" t="s">
        <v>1685</v>
      </c>
    </row>
    <row r="277" spans="2:65" s="1" customFormat="1" ht="10.199999999999999">
      <c r="B277" s="32"/>
      <c r="D277" s="149" t="s">
        <v>162</v>
      </c>
      <c r="F277" s="150" t="s">
        <v>1684</v>
      </c>
      <c r="I277" s="151"/>
      <c r="L277" s="32"/>
      <c r="M277" s="152"/>
      <c r="T277" s="56"/>
      <c r="AT277" s="17" t="s">
        <v>162</v>
      </c>
      <c r="AU277" s="17" t="s">
        <v>87</v>
      </c>
    </row>
    <row r="278" spans="2:65" s="13" customFormat="1" ht="10.199999999999999">
      <c r="B278" s="159"/>
      <c r="D278" s="149" t="s">
        <v>163</v>
      </c>
      <c r="E278" s="160" t="s">
        <v>1</v>
      </c>
      <c r="F278" s="161" t="s">
        <v>1912</v>
      </c>
      <c r="H278" s="162">
        <v>4</v>
      </c>
      <c r="I278" s="163"/>
      <c r="L278" s="159"/>
      <c r="M278" s="164"/>
      <c r="T278" s="165"/>
      <c r="AT278" s="160" t="s">
        <v>163</v>
      </c>
      <c r="AU278" s="160" t="s">
        <v>87</v>
      </c>
      <c r="AV278" s="13" t="s">
        <v>87</v>
      </c>
      <c r="AW278" s="13" t="s">
        <v>33</v>
      </c>
      <c r="AX278" s="13" t="s">
        <v>85</v>
      </c>
      <c r="AY278" s="160" t="s">
        <v>149</v>
      </c>
    </row>
    <row r="279" spans="2:65" s="1" customFormat="1" ht="16.5" customHeight="1">
      <c r="B279" s="32"/>
      <c r="C279" s="136" t="s">
        <v>502</v>
      </c>
      <c r="D279" s="136" t="s">
        <v>155</v>
      </c>
      <c r="E279" s="137" t="s">
        <v>1913</v>
      </c>
      <c r="F279" s="138" t="s">
        <v>1914</v>
      </c>
      <c r="G279" s="139" t="s">
        <v>327</v>
      </c>
      <c r="H279" s="140">
        <v>1.44</v>
      </c>
      <c r="I279" s="141"/>
      <c r="J279" s="142">
        <f>ROUND(I279*H279,2)</f>
        <v>0</v>
      </c>
      <c r="K279" s="138" t="s">
        <v>1769</v>
      </c>
      <c r="L279" s="32"/>
      <c r="M279" s="143" t="s">
        <v>1</v>
      </c>
      <c r="N279" s="144" t="s">
        <v>42</v>
      </c>
      <c r="P279" s="145">
        <f>O279*H279</f>
        <v>0</v>
      </c>
      <c r="Q279" s="145">
        <v>0</v>
      </c>
      <c r="R279" s="145">
        <f>Q279*H279</f>
        <v>0</v>
      </c>
      <c r="S279" s="145">
        <v>0</v>
      </c>
      <c r="T279" s="146">
        <f>S279*H279</f>
        <v>0</v>
      </c>
      <c r="AR279" s="147" t="s">
        <v>148</v>
      </c>
      <c r="AT279" s="147" t="s">
        <v>155</v>
      </c>
      <c r="AU279" s="147" t="s">
        <v>87</v>
      </c>
      <c r="AY279" s="17" t="s">
        <v>149</v>
      </c>
      <c r="BE279" s="148">
        <f>IF(N279="základní",J279,0)</f>
        <v>0</v>
      </c>
      <c r="BF279" s="148">
        <f>IF(N279="snížená",J279,0)</f>
        <v>0</v>
      </c>
      <c r="BG279" s="148">
        <f>IF(N279="zákl. přenesená",J279,0)</f>
        <v>0</v>
      </c>
      <c r="BH279" s="148">
        <f>IF(N279="sníž. přenesená",J279,0)</f>
        <v>0</v>
      </c>
      <c r="BI279" s="148">
        <f>IF(N279="nulová",J279,0)</f>
        <v>0</v>
      </c>
      <c r="BJ279" s="17" t="s">
        <v>85</v>
      </c>
      <c r="BK279" s="148">
        <f>ROUND(I279*H279,2)</f>
        <v>0</v>
      </c>
      <c r="BL279" s="17" t="s">
        <v>148</v>
      </c>
      <c r="BM279" s="147" t="s">
        <v>1915</v>
      </c>
    </row>
    <row r="280" spans="2:65" s="1" customFormat="1" ht="19.2">
      <c r="B280" s="32"/>
      <c r="D280" s="149" t="s">
        <v>162</v>
      </c>
      <c r="F280" s="150" t="s">
        <v>1916</v>
      </c>
      <c r="I280" s="151"/>
      <c r="L280" s="32"/>
      <c r="M280" s="152"/>
      <c r="T280" s="56"/>
      <c r="AT280" s="17" t="s">
        <v>162</v>
      </c>
      <c r="AU280" s="17" t="s">
        <v>87</v>
      </c>
    </row>
    <row r="281" spans="2:65" s="12" customFormat="1" ht="10.199999999999999">
      <c r="B281" s="153"/>
      <c r="D281" s="149" t="s">
        <v>163</v>
      </c>
      <c r="E281" s="154" t="s">
        <v>1</v>
      </c>
      <c r="F281" s="155" t="s">
        <v>1917</v>
      </c>
      <c r="H281" s="154" t="s">
        <v>1</v>
      </c>
      <c r="I281" s="156"/>
      <c r="L281" s="153"/>
      <c r="M281" s="157"/>
      <c r="T281" s="158"/>
      <c r="AT281" s="154" t="s">
        <v>163</v>
      </c>
      <c r="AU281" s="154" t="s">
        <v>87</v>
      </c>
      <c r="AV281" s="12" t="s">
        <v>85</v>
      </c>
      <c r="AW281" s="12" t="s">
        <v>33</v>
      </c>
      <c r="AX281" s="12" t="s">
        <v>77</v>
      </c>
      <c r="AY281" s="154" t="s">
        <v>149</v>
      </c>
    </row>
    <row r="282" spans="2:65" s="13" customFormat="1" ht="10.199999999999999">
      <c r="B282" s="159"/>
      <c r="D282" s="149" t="s">
        <v>163</v>
      </c>
      <c r="E282" s="160" t="s">
        <v>1</v>
      </c>
      <c r="F282" s="161" t="s">
        <v>1918</v>
      </c>
      <c r="H282" s="162">
        <v>1.44</v>
      </c>
      <c r="I282" s="163"/>
      <c r="L282" s="159"/>
      <c r="M282" s="164"/>
      <c r="T282" s="165"/>
      <c r="AT282" s="160" t="s">
        <v>163</v>
      </c>
      <c r="AU282" s="160" t="s">
        <v>87</v>
      </c>
      <c r="AV282" s="13" t="s">
        <v>87</v>
      </c>
      <c r="AW282" s="13" t="s">
        <v>33</v>
      </c>
      <c r="AX282" s="13" t="s">
        <v>85</v>
      </c>
      <c r="AY282" s="160" t="s">
        <v>149</v>
      </c>
    </row>
    <row r="283" spans="2:65" s="1" customFormat="1" ht="16.5" customHeight="1">
      <c r="B283" s="32"/>
      <c r="C283" s="136" t="s">
        <v>511</v>
      </c>
      <c r="D283" s="136" t="s">
        <v>155</v>
      </c>
      <c r="E283" s="137" t="s">
        <v>649</v>
      </c>
      <c r="F283" s="138" t="s">
        <v>650</v>
      </c>
      <c r="G283" s="139" t="s">
        <v>327</v>
      </c>
      <c r="H283" s="140">
        <v>0.45</v>
      </c>
      <c r="I283" s="141"/>
      <c r="J283" s="142">
        <f>ROUND(I283*H283,2)</f>
        <v>0</v>
      </c>
      <c r="K283" s="138" t="s">
        <v>159</v>
      </c>
      <c r="L283" s="32"/>
      <c r="M283" s="143" t="s">
        <v>1</v>
      </c>
      <c r="N283" s="144" t="s">
        <v>42</v>
      </c>
      <c r="P283" s="145">
        <f>O283*H283</f>
        <v>0</v>
      </c>
      <c r="Q283" s="145">
        <v>1.8480000000000001</v>
      </c>
      <c r="R283" s="145">
        <f>Q283*H283</f>
        <v>0.83160000000000001</v>
      </c>
      <c r="S283" s="145">
        <v>0</v>
      </c>
      <c r="T283" s="146">
        <f>S283*H283</f>
        <v>0</v>
      </c>
      <c r="AR283" s="147" t="s">
        <v>148</v>
      </c>
      <c r="AT283" s="147" t="s">
        <v>155</v>
      </c>
      <c r="AU283" s="147" t="s">
        <v>87</v>
      </c>
      <c r="AY283" s="17" t="s">
        <v>149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7" t="s">
        <v>85</v>
      </c>
      <c r="BK283" s="148">
        <f>ROUND(I283*H283,2)</f>
        <v>0</v>
      </c>
      <c r="BL283" s="17" t="s">
        <v>148</v>
      </c>
      <c r="BM283" s="147" t="s">
        <v>1919</v>
      </c>
    </row>
    <row r="284" spans="2:65" s="1" customFormat="1" ht="10.199999999999999">
      <c r="B284" s="32"/>
      <c r="D284" s="149" t="s">
        <v>162</v>
      </c>
      <c r="F284" s="150" t="s">
        <v>652</v>
      </c>
      <c r="I284" s="151"/>
      <c r="L284" s="32"/>
      <c r="M284" s="152"/>
      <c r="T284" s="56"/>
      <c r="AT284" s="17" t="s">
        <v>162</v>
      </c>
      <c r="AU284" s="17" t="s">
        <v>87</v>
      </c>
    </row>
    <row r="285" spans="2:65" s="12" customFormat="1" ht="10.199999999999999">
      <c r="B285" s="153"/>
      <c r="D285" s="149" t="s">
        <v>163</v>
      </c>
      <c r="E285" s="154" t="s">
        <v>1</v>
      </c>
      <c r="F285" s="155" t="s">
        <v>1920</v>
      </c>
      <c r="H285" s="154" t="s">
        <v>1</v>
      </c>
      <c r="I285" s="156"/>
      <c r="L285" s="153"/>
      <c r="M285" s="157"/>
      <c r="T285" s="158"/>
      <c r="AT285" s="154" t="s">
        <v>163</v>
      </c>
      <c r="AU285" s="154" t="s">
        <v>87</v>
      </c>
      <c r="AV285" s="12" t="s">
        <v>85</v>
      </c>
      <c r="AW285" s="12" t="s">
        <v>33</v>
      </c>
      <c r="AX285" s="12" t="s">
        <v>77</v>
      </c>
      <c r="AY285" s="154" t="s">
        <v>149</v>
      </c>
    </row>
    <row r="286" spans="2:65" s="13" customFormat="1" ht="10.199999999999999">
      <c r="B286" s="159"/>
      <c r="D286" s="149" t="s">
        <v>163</v>
      </c>
      <c r="E286" s="160" t="s">
        <v>1</v>
      </c>
      <c r="F286" s="161" t="s">
        <v>1921</v>
      </c>
      <c r="H286" s="162">
        <v>0.45</v>
      </c>
      <c r="I286" s="163"/>
      <c r="L286" s="159"/>
      <c r="M286" s="164"/>
      <c r="T286" s="165"/>
      <c r="AT286" s="160" t="s">
        <v>163</v>
      </c>
      <c r="AU286" s="160" t="s">
        <v>87</v>
      </c>
      <c r="AV286" s="13" t="s">
        <v>87</v>
      </c>
      <c r="AW286" s="13" t="s">
        <v>33</v>
      </c>
      <c r="AX286" s="13" t="s">
        <v>85</v>
      </c>
      <c r="AY286" s="160" t="s">
        <v>149</v>
      </c>
    </row>
    <row r="287" spans="2:65" s="1" customFormat="1" ht="21.75" customHeight="1">
      <c r="B287" s="32"/>
      <c r="C287" s="136" t="s">
        <v>516</v>
      </c>
      <c r="D287" s="136" t="s">
        <v>155</v>
      </c>
      <c r="E287" s="137" t="s">
        <v>1922</v>
      </c>
      <c r="F287" s="138" t="s">
        <v>1923</v>
      </c>
      <c r="G287" s="139" t="s">
        <v>261</v>
      </c>
      <c r="H287" s="140">
        <v>22.4</v>
      </c>
      <c r="I287" s="141"/>
      <c r="J287" s="142">
        <f>ROUND(I287*H287,2)</f>
        <v>0</v>
      </c>
      <c r="K287" s="138" t="s">
        <v>1769</v>
      </c>
      <c r="L287" s="32"/>
      <c r="M287" s="143" t="s">
        <v>1</v>
      </c>
      <c r="N287" s="144" t="s">
        <v>42</v>
      </c>
      <c r="P287" s="145">
        <f>O287*H287</f>
        <v>0</v>
      </c>
      <c r="Q287" s="145">
        <v>0.78061999999999998</v>
      </c>
      <c r="R287" s="145">
        <f>Q287*H287</f>
        <v>17.485887999999999</v>
      </c>
      <c r="S287" s="145">
        <v>0</v>
      </c>
      <c r="T287" s="146">
        <f>S287*H287</f>
        <v>0</v>
      </c>
      <c r="AR287" s="147" t="s">
        <v>148</v>
      </c>
      <c r="AT287" s="147" t="s">
        <v>155</v>
      </c>
      <c r="AU287" s="147" t="s">
        <v>87</v>
      </c>
      <c r="AY287" s="17" t="s">
        <v>149</v>
      </c>
      <c r="BE287" s="148">
        <f>IF(N287="základní",J287,0)</f>
        <v>0</v>
      </c>
      <c r="BF287" s="148">
        <f>IF(N287="snížená",J287,0)</f>
        <v>0</v>
      </c>
      <c r="BG287" s="148">
        <f>IF(N287="zákl. přenesená",J287,0)</f>
        <v>0</v>
      </c>
      <c r="BH287" s="148">
        <f>IF(N287="sníž. přenesená",J287,0)</f>
        <v>0</v>
      </c>
      <c r="BI287" s="148">
        <f>IF(N287="nulová",J287,0)</f>
        <v>0</v>
      </c>
      <c r="BJ287" s="17" t="s">
        <v>85</v>
      </c>
      <c r="BK287" s="148">
        <f>ROUND(I287*H287,2)</f>
        <v>0</v>
      </c>
      <c r="BL287" s="17" t="s">
        <v>148</v>
      </c>
      <c r="BM287" s="147" t="s">
        <v>1924</v>
      </c>
    </row>
    <row r="288" spans="2:65" s="1" customFormat="1" ht="19.2">
      <c r="B288" s="32"/>
      <c r="D288" s="149" t="s">
        <v>162</v>
      </c>
      <c r="F288" s="150" t="s">
        <v>1925</v>
      </c>
      <c r="I288" s="151"/>
      <c r="L288" s="32"/>
      <c r="M288" s="152"/>
      <c r="T288" s="56"/>
      <c r="AT288" s="17" t="s">
        <v>162</v>
      </c>
      <c r="AU288" s="17" t="s">
        <v>87</v>
      </c>
    </row>
    <row r="289" spans="2:65" s="13" customFormat="1" ht="10.199999999999999">
      <c r="B289" s="159"/>
      <c r="D289" s="149" t="s">
        <v>163</v>
      </c>
      <c r="E289" s="160" t="s">
        <v>1</v>
      </c>
      <c r="F289" s="161" t="s">
        <v>1926</v>
      </c>
      <c r="H289" s="162">
        <v>22.4</v>
      </c>
      <c r="I289" s="163"/>
      <c r="L289" s="159"/>
      <c r="M289" s="164"/>
      <c r="T289" s="165"/>
      <c r="AT289" s="160" t="s">
        <v>163</v>
      </c>
      <c r="AU289" s="160" t="s">
        <v>87</v>
      </c>
      <c r="AV289" s="13" t="s">
        <v>87</v>
      </c>
      <c r="AW289" s="13" t="s">
        <v>33</v>
      </c>
      <c r="AX289" s="13" t="s">
        <v>85</v>
      </c>
      <c r="AY289" s="160" t="s">
        <v>149</v>
      </c>
    </row>
    <row r="290" spans="2:65" s="12" customFormat="1" ht="10.199999999999999">
      <c r="B290" s="153"/>
      <c r="D290" s="149" t="s">
        <v>163</v>
      </c>
      <c r="E290" s="154" t="s">
        <v>1</v>
      </c>
      <c r="F290" s="155" t="s">
        <v>1927</v>
      </c>
      <c r="H290" s="154" t="s">
        <v>1</v>
      </c>
      <c r="I290" s="156"/>
      <c r="L290" s="153"/>
      <c r="M290" s="157"/>
      <c r="T290" s="158"/>
      <c r="AT290" s="154" t="s">
        <v>163</v>
      </c>
      <c r="AU290" s="154" t="s">
        <v>87</v>
      </c>
      <c r="AV290" s="12" t="s">
        <v>85</v>
      </c>
      <c r="AW290" s="12" t="s">
        <v>33</v>
      </c>
      <c r="AX290" s="12" t="s">
        <v>77</v>
      </c>
      <c r="AY290" s="154" t="s">
        <v>149</v>
      </c>
    </row>
    <row r="291" spans="2:65" s="11" customFormat="1" ht="22.8" customHeight="1">
      <c r="B291" s="124"/>
      <c r="D291" s="125" t="s">
        <v>76</v>
      </c>
      <c r="E291" s="134" t="s">
        <v>200</v>
      </c>
      <c r="F291" s="134" t="s">
        <v>844</v>
      </c>
      <c r="I291" s="127"/>
      <c r="J291" s="135">
        <f>BK291</f>
        <v>0</v>
      </c>
      <c r="L291" s="124"/>
      <c r="M291" s="129"/>
      <c r="P291" s="130">
        <f>SUM(P292:P379)</f>
        <v>0</v>
      </c>
      <c r="R291" s="130">
        <f>SUM(R292:R379)</f>
        <v>35.260153220000007</v>
      </c>
      <c r="T291" s="131">
        <f>SUM(T292:T379)</f>
        <v>0</v>
      </c>
      <c r="AR291" s="125" t="s">
        <v>85</v>
      </c>
      <c r="AT291" s="132" t="s">
        <v>76</v>
      </c>
      <c r="AU291" s="132" t="s">
        <v>85</v>
      </c>
      <c r="AY291" s="125" t="s">
        <v>149</v>
      </c>
      <c r="BK291" s="133">
        <f>SUM(BK292:BK379)</f>
        <v>0</v>
      </c>
    </row>
    <row r="292" spans="2:65" s="1" customFormat="1" ht="16.5" customHeight="1">
      <c r="B292" s="32"/>
      <c r="C292" s="136" t="s">
        <v>523</v>
      </c>
      <c r="D292" s="136" t="s">
        <v>155</v>
      </c>
      <c r="E292" s="137" t="s">
        <v>1928</v>
      </c>
      <c r="F292" s="138" t="s">
        <v>1929</v>
      </c>
      <c r="G292" s="139" t="s">
        <v>298</v>
      </c>
      <c r="H292" s="140">
        <v>127.96</v>
      </c>
      <c r="I292" s="141"/>
      <c r="J292" s="142">
        <f>ROUND(I292*H292,2)</f>
        <v>0</v>
      </c>
      <c r="K292" s="138" t="s">
        <v>159</v>
      </c>
      <c r="L292" s="32"/>
      <c r="M292" s="143" t="s">
        <v>1</v>
      </c>
      <c r="N292" s="144" t="s">
        <v>42</v>
      </c>
      <c r="P292" s="145">
        <f>O292*H292</f>
        <v>0</v>
      </c>
      <c r="Q292" s="145">
        <v>2.0000000000000002E-5</v>
      </c>
      <c r="R292" s="145">
        <f>Q292*H292</f>
        <v>2.5592000000000002E-3</v>
      </c>
      <c r="S292" s="145">
        <v>0</v>
      </c>
      <c r="T292" s="146">
        <f>S292*H292</f>
        <v>0</v>
      </c>
      <c r="AR292" s="147" t="s">
        <v>148</v>
      </c>
      <c r="AT292" s="147" t="s">
        <v>155</v>
      </c>
      <c r="AU292" s="147" t="s">
        <v>87</v>
      </c>
      <c r="AY292" s="17" t="s">
        <v>149</v>
      </c>
      <c r="BE292" s="148">
        <f>IF(N292="základní",J292,0)</f>
        <v>0</v>
      </c>
      <c r="BF292" s="148">
        <f>IF(N292="snížená",J292,0)</f>
        <v>0</v>
      </c>
      <c r="BG292" s="148">
        <f>IF(N292="zákl. přenesená",J292,0)</f>
        <v>0</v>
      </c>
      <c r="BH292" s="148">
        <f>IF(N292="sníž. přenesená",J292,0)</f>
        <v>0</v>
      </c>
      <c r="BI292" s="148">
        <f>IF(N292="nulová",J292,0)</f>
        <v>0</v>
      </c>
      <c r="BJ292" s="17" t="s">
        <v>85</v>
      </c>
      <c r="BK292" s="148">
        <f>ROUND(I292*H292,2)</f>
        <v>0</v>
      </c>
      <c r="BL292" s="17" t="s">
        <v>148</v>
      </c>
      <c r="BM292" s="147" t="s">
        <v>1930</v>
      </c>
    </row>
    <row r="293" spans="2:65" s="1" customFormat="1" ht="10.199999999999999">
      <c r="B293" s="32"/>
      <c r="D293" s="149" t="s">
        <v>162</v>
      </c>
      <c r="F293" s="150" t="s">
        <v>1931</v>
      </c>
      <c r="I293" s="151"/>
      <c r="L293" s="32"/>
      <c r="M293" s="152"/>
      <c r="T293" s="56"/>
      <c r="AT293" s="17" t="s">
        <v>162</v>
      </c>
      <c r="AU293" s="17" t="s">
        <v>87</v>
      </c>
    </row>
    <row r="294" spans="2:65" s="13" customFormat="1" ht="10.199999999999999">
      <c r="B294" s="159"/>
      <c r="D294" s="149" t="s">
        <v>163</v>
      </c>
      <c r="E294" s="160" t="s">
        <v>1</v>
      </c>
      <c r="F294" s="161" t="s">
        <v>1932</v>
      </c>
      <c r="H294" s="162">
        <v>130</v>
      </c>
      <c r="I294" s="163"/>
      <c r="L294" s="159"/>
      <c r="M294" s="164"/>
      <c r="T294" s="165"/>
      <c r="AT294" s="160" t="s">
        <v>163</v>
      </c>
      <c r="AU294" s="160" t="s">
        <v>87</v>
      </c>
      <c r="AV294" s="13" t="s">
        <v>87</v>
      </c>
      <c r="AW294" s="13" t="s">
        <v>33</v>
      </c>
      <c r="AX294" s="13" t="s">
        <v>77</v>
      </c>
      <c r="AY294" s="160" t="s">
        <v>149</v>
      </c>
    </row>
    <row r="295" spans="2:65" s="13" customFormat="1" ht="10.199999999999999">
      <c r="B295" s="159"/>
      <c r="D295" s="149" t="s">
        <v>163</v>
      </c>
      <c r="E295" s="160" t="s">
        <v>1</v>
      </c>
      <c r="F295" s="161" t="s">
        <v>1933</v>
      </c>
      <c r="H295" s="162">
        <v>-2.04</v>
      </c>
      <c r="I295" s="163"/>
      <c r="L295" s="159"/>
      <c r="M295" s="164"/>
      <c r="T295" s="165"/>
      <c r="AT295" s="160" t="s">
        <v>163</v>
      </c>
      <c r="AU295" s="160" t="s">
        <v>87</v>
      </c>
      <c r="AV295" s="13" t="s">
        <v>87</v>
      </c>
      <c r="AW295" s="13" t="s">
        <v>33</v>
      </c>
      <c r="AX295" s="13" t="s">
        <v>77</v>
      </c>
      <c r="AY295" s="160" t="s">
        <v>149</v>
      </c>
    </row>
    <row r="296" spans="2:65" s="14" customFormat="1" ht="10.199999999999999">
      <c r="B296" s="169"/>
      <c r="D296" s="149" t="s">
        <v>163</v>
      </c>
      <c r="E296" s="170" t="s">
        <v>1</v>
      </c>
      <c r="F296" s="171" t="s">
        <v>271</v>
      </c>
      <c r="H296" s="172">
        <v>127.96</v>
      </c>
      <c r="I296" s="173"/>
      <c r="L296" s="169"/>
      <c r="M296" s="174"/>
      <c r="T296" s="175"/>
      <c r="AT296" s="170" t="s">
        <v>163</v>
      </c>
      <c r="AU296" s="170" t="s">
        <v>87</v>
      </c>
      <c r="AV296" s="14" t="s">
        <v>148</v>
      </c>
      <c r="AW296" s="14" t="s">
        <v>33</v>
      </c>
      <c r="AX296" s="14" t="s">
        <v>85</v>
      </c>
      <c r="AY296" s="170" t="s">
        <v>149</v>
      </c>
    </row>
    <row r="297" spans="2:65" s="1" customFormat="1" ht="16.5" customHeight="1">
      <c r="B297" s="32"/>
      <c r="C297" s="176" t="s">
        <v>528</v>
      </c>
      <c r="D297" s="176" t="s">
        <v>414</v>
      </c>
      <c r="E297" s="177" t="s">
        <v>1934</v>
      </c>
      <c r="F297" s="178" t="s">
        <v>1935</v>
      </c>
      <c r="G297" s="179" t="s">
        <v>298</v>
      </c>
      <c r="H297" s="180">
        <v>129.87899999999999</v>
      </c>
      <c r="I297" s="181"/>
      <c r="J297" s="182">
        <f>ROUND(I297*H297,2)</f>
        <v>0</v>
      </c>
      <c r="K297" s="178" t="s">
        <v>159</v>
      </c>
      <c r="L297" s="183"/>
      <c r="M297" s="184" t="s">
        <v>1</v>
      </c>
      <c r="N297" s="185" t="s">
        <v>42</v>
      </c>
      <c r="P297" s="145">
        <f>O297*H297</f>
        <v>0</v>
      </c>
      <c r="Q297" s="145">
        <v>3.0999999999999999E-3</v>
      </c>
      <c r="R297" s="145">
        <f>Q297*H297</f>
        <v>0.40262489999999995</v>
      </c>
      <c r="S297" s="145">
        <v>0</v>
      </c>
      <c r="T297" s="146">
        <f>S297*H297</f>
        <v>0</v>
      </c>
      <c r="AR297" s="147" t="s">
        <v>200</v>
      </c>
      <c r="AT297" s="147" t="s">
        <v>414</v>
      </c>
      <c r="AU297" s="147" t="s">
        <v>87</v>
      </c>
      <c r="AY297" s="17" t="s">
        <v>149</v>
      </c>
      <c r="BE297" s="148">
        <f>IF(N297="základní",J297,0)</f>
        <v>0</v>
      </c>
      <c r="BF297" s="148">
        <f>IF(N297="snížená",J297,0)</f>
        <v>0</v>
      </c>
      <c r="BG297" s="148">
        <f>IF(N297="zákl. přenesená",J297,0)</f>
        <v>0</v>
      </c>
      <c r="BH297" s="148">
        <f>IF(N297="sníž. přenesená",J297,0)</f>
        <v>0</v>
      </c>
      <c r="BI297" s="148">
        <f>IF(N297="nulová",J297,0)</f>
        <v>0</v>
      </c>
      <c r="BJ297" s="17" t="s">
        <v>85</v>
      </c>
      <c r="BK297" s="148">
        <f>ROUND(I297*H297,2)</f>
        <v>0</v>
      </c>
      <c r="BL297" s="17" t="s">
        <v>148</v>
      </c>
      <c r="BM297" s="147" t="s">
        <v>1936</v>
      </c>
    </row>
    <row r="298" spans="2:65" s="1" customFormat="1" ht="10.199999999999999">
      <c r="B298" s="32"/>
      <c r="D298" s="149" t="s">
        <v>162</v>
      </c>
      <c r="F298" s="150" t="s">
        <v>1935</v>
      </c>
      <c r="I298" s="151"/>
      <c r="L298" s="32"/>
      <c r="M298" s="152"/>
      <c r="T298" s="56"/>
      <c r="AT298" s="17" t="s">
        <v>162</v>
      </c>
      <c r="AU298" s="17" t="s">
        <v>87</v>
      </c>
    </row>
    <row r="299" spans="2:65" s="13" customFormat="1" ht="10.199999999999999">
      <c r="B299" s="159"/>
      <c r="D299" s="149" t="s">
        <v>163</v>
      </c>
      <c r="E299" s="160" t="s">
        <v>1</v>
      </c>
      <c r="F299" s="161" t="s">
        <v>1937</v>
      </c>
      <c r="H299" s="162">
        <v>127.96</v>
      </c>
      <c r="I299" s="163"/>
      <c r="L299" s="159"/>
      <c r="M299" s="164"/>
      <c r="T299" s="165"/>
      <c r="AT299" s="160" t="s">
        <v>163</v>
      </c>
      <c r="AU299" s="160" t="s">
        <v>87</v>
      </c>
      <c r="AV299" s="13" t="s">
        <v>87</v>
      </c>
      <c r="AW299" s="13" t="s">
        <v>33</v>
      </c>
      <c r="AX299" s="13" t="s">
        <v>85</v>
      </c>
      <c r="AY299" s="160" t="s">
        <v>149</v>
      </c>
    </row>
    <row r="300" spans="2:65" s="12" customFormat="1" ht="10.199999999999999">
      <c r="B300" s="153"/>
      <c r="D300" s="149" t="s">
        <v>163</v>
      </c>
      <c r="E300" s="154" t="s">
        <v>1</v>
      </c>
      <c r="F300" s="155" t="s">
        <v>1344</v>
      </c>
      <c r="H300" s="154" t="s">
        <v>1</v>
      </c>
      <c r="I300" s="156"/>
      <c r="L300" s="153"/>
      <c r="M300" s="157"/>
      <c r="T300" s="158"/>
      <c r="AT300" s="154" t="s">
        <v>163</v>
      </c>
      <c r="AU300" s="154" t="s">
        <v>87</v>
      </c>
      <c r="AV300" s="12" t="s">
        <v>85</v>
      </c>
      <c r="AW300" s="12" t="s">
        <v>33</v>
      </c>
      <c r="AX300" s="12" t="s">
        <v>77</v>
      </c>
      <c r="AY300" s="154" t="s">
        <v>149</v>
      </c>
    </row>
    <row r="301" spans="2:65" s="13" customFormat="1" ht="10.199999999999999">
      <c r="B301" s="159"/>
      <c r="D301" s="149" t="s">
        <v>163</v>
      </c>
      <c r="F301" s="161" t="s">
        <v>1938</v>
      </c>
      <c r="H301" s="162">
        <v>129.87899999999999</v>
      </c>
      <c r="I301" s="163"/>
      <c r="L301" s="159"/>
      <c r="M301" s="164"/>
      <c r="T301" s="165"/>
      <c r="AT301" s="160" t="s">
        <v>163</v>
      </c>
      <c r="AU301" s="160" t="s">
        <v>87</v>
      </c>
      <c r="AV301" s="13" t="s">
        <v>87</v>
      </c>
      <c r="AW301" s="13" t="s">
        <v>4</v>
      </c>
      <c r="AX301" s="13" t="s">
        <v>85</v>
      </c>
      <c r="AY301" s="160" t="s">
        <v>149</v>
      </c>
    </row>
    <row r="302" spans="2:65" s="1" customFormat="1" ht="16.5" customHeight="1">
      <c r="B302" s="32"/>
      <c r="C302" s="136" t="s">
        <v>533</v>
      </c>
      <c r="D302" s="136" t="s">
        <v>155</v>
      </c>
      <c r="E302" s="137" t="s">
        <v>1939</v>
      </c>
      <c r="F302" s="138" t="s">
        <v>1940</v>
      </c>
      <c r="G302" s="139" t="s">
        <v>298</v>
      </c>
      <c r="H302" s="140">
        <v>91.86</v>
      </c>
      <c r="I302" s="141"/>
      <c r="J302" s="142">
        <f>ROUND(I302*H302,2)</f>
        <v>0</v>
      </c>
      <c r="K302" s="138" t="s">
        <v>159</v>
      </c>
      <c r="L302" s="32"/>
      <c r="M302" s="143" t="s">
        <v>1</v>
      </c>
      <c r="N302" s="144" t="s">
        <v>42</v>
      </c>
      <c r="P302" s="145">
        <f>O302*H302</f>
        <v>0</v>
      </c>
      <c r="Q302" s="145">
        <v>2.0000000000000002E-5</v>
      </c>
      <c r="R302" s="145">
        <f>Q302*H302</f>
        <v>1.8372000000000002E-3</v>
      </c>
      <c r="S302" s="145">
        <v>0</v>
      </c>
      <c r="T302" s="146">
        <f>S302*H302</f>
        <v>0</v>
      </c>
      <c r="AR302" s="147" t="s">
        <v>148</v>
      </c>
      <c r="AT302" s="147" t="s">
        <v>155</v>
      </c>
      <c r="AU302" s="147" t="s">
        <v>87</v>
      </c>
      <c r="AY302" s="17" t="s">
        <v>149</v>
      </c>
      <c r="BE302" s="148">
        <f>IF(N302="základní",J302,0)</f>
        <v>0</v>
      </c>
      <c r="BF302" s="148">
        <f>IF(N302="snížená",J302,0)</f>
        <v>0</v>
      </c>
      <c r="BG302" s="148">
        <f>IF(N302="zákl. přenesená",J302,0)</f>
        <v>0</v>
      </c>
      <c r="BH302" s="148">
        <f>IF(N302="sníž. přenesená",J302,0)</f>
        <v>0</v>
      </c>
      <c r="BI302" s="148">
        <f>IF(N302="nulová",J302,0)</f>
        <v>0</v>
      </c>
      <c r="BJ302" s="17" t="s">
        <v>85</v>
      </c>
      <c r="BK302" s="148">
        <f>ROUND(I302*H302,2)</f>
        <v>0</v>
      </c>
      <c r="BL302" s="17" t="s">
        <v>148</v>
      </c>
      <c r="BM302" s="147" t="s">
        <v>1941</v>
      </c>
    </row>
    <row r="303" spans="2:65" s="1" customFormat="1" ht="10.199999999999999">
      <c r="B303" s="32"/>
      <c r="D303" s="149" t="s">
        <v>162</v>
      </c>
      <c r="F303" s="150" t="s">
        <v>1942</v>
      </c>
      <c r="I303" s="151"/>
      <c r="L303" s="32"/>
      <c r="M303" s="152"/>
      <c r="T303" s="56"/>
      <c r="AT303" s="17" t="s">
        <v>162</v>
      </c>
      <c r="AU303" s="17" t="s">
        <v>87</v>
      </c>
    </row>
    <row r="304" spans="2:65" s="13" customFormat="1" ht="10.199999999999999">
      <c r="B304" s="159"/>
      <c r="D304" s="149" t="s">
        <v>163</v>
      </c>
      <c r="E304" s="160" t="s">
        <v>1</v>
      </c>
      <c r="F304" s="161" t="s">
        <v>1943</v>
      </c>
      <c r="H304" s="162">
        <v>92.2</v>
      </c>
      <c r="I304" s="163"/>
      <c r="L304" s="159"/>
      <c r="M304" s="164"/>
      <c r="T304" s="165"/>
      <c r="AT304" s="160" t="s">
        <v>163</v>
      </c>
      <c r="AU304" s="160" t="s">
        <v>87</v>
      </c>
      <c r="AV304" s="13" t="s">
        <v>87</v>
      </c>
      <c r="AW304" s="13" t="s">
        <v>33</v>
      </c>
      <c r="AX304" s="13" t="s">
        <v>77</v>
      </c>
      <c r="AY304" s="160" t="s">
        <v>149</v>
      </c>
    </row>
    <row r="305" spans="2:65" s="13" customFormat="1" ht="10.199999999999999">
      <c r="B305" s="159"/>
      <c r="D305" s="149" t="s">
        <v>163</v>
      </c>
      <c r="E305" s="160" t="s">
        <v>1</v>
      </c>
      <c r="F305" s="161" t="s">
        <v>1944</v>
      </c>
      <c r="H305" s="162">
        <v>-0.34</v>
      </c>
      <c r="I305" s="163"/>
      <c r="L305" s="159"/>
      <c r="M305" s="164"/>
      <c r="T305" s="165"/>
      <c r="AT305" s="160" t="s">
        <v>163</v>
      </c>
      <c r="AU305" s="160" t="s">
        <v>87</v>
      </c>
      <c r="AV305" s="13" t="s">
        <v>87</v>
      </c>
      <c r="AW305" s="13" t="s">
        <v>33</v>
      </c>
      <c r="AX305" s="13" t="s">
        <v>77</v>
      </c>
      <c r="AY305" s="160" t="s">
        <v>149</v>
      </c>
    </row>
    <row r="306" spans="2:65" s="12" customFormat="1" ht="10.199999999999999">
      <c r="B306" s="153"/>
      <c r="D306" s="149" t="s">
        <v>163</v>
      </c>
      <c r="E306" s="154" t="s">
        <v>1</v>
      </c>
      <c r="F306" s="155" t="s">
        <v>1945</v>
      </c>
      <c r="H306" s="154" t="s">
        <v>1</v>
      </c>
      <c r="I306" s="156"/>
      <c r="L306" s="153"/>
      <c r="M306" s="157"/>
      <c r="T306" s="158"/>
      <c r="AT306" s="154" t="s">
        <v>163</v>
      </c>
      <c r="AU306" s="154" t="s">
        <v>87</v>
      </c>
      <c r="AV306" s="12" t="s">
        <v>85</v>
      </c>
      <c r="AW306" s="12" t="s">
        <v>33</v>
      </c>
      <c r="AX306" s="12" t="s">
        <v>77</v>
      </c>
      <c r="AY306" s="154" t="s">
        <v>149</v>
      </c>
    </row>
    <row r="307" spans="2:65" s="14" customFormat="1" ht="10.199999999999999">
      <c r="B307" s="169"/>
      <c r="D307" s="149" t="s">
        <v>163</v>
      </c>
      <c r="E307" s="170" t="s">
        <v>1</v>
      </c>
      <c r="F307" s="171" t="s">
        <v>271</v>
      </c>
      <c r="H307" s="172">
        <v>91.86</v>
      </c>
      <c r="I307" s="173"/>
      <c r="L307" s="169"/>
      <c r="M307" s="174"/>
      <c r="T307" s="175"/>
      <c r="AT307" s="170" t="s">
        <v>163</v>
      </c>
      <c r="AU307" s="170" t="s">
        <v>87</v>
      </c>
      <c r="AV307" s="14" t="s">
        <v>148</v>
      </c>
      <c r="AW307" s="14" t="s">
        <v>33</v>
      </c>
      <c r="AX307" s="14" t="s">
        <v>85</v>
      </c>
      <c r="AY307" s="170" t="s">
        <v>149</v>
      </c>
    </row>
    <row r="308" spans="2:65" s="1" customFormat="1" ht="16.5" customHeight="1">
      <c r="B308" s="32"/>
      <c r="C308" s="176" t="s">
        <v>539</v>
      </c>
      <c r="D308" s="176" t="s">
        <v>414</v>
      </c>
      <c r="E308" s="177" t="s">
        <v>1946</v>
      </c>
      <c r="F308" s="178" t="s">
        <v>1947</v>
      </c>
      <c r="G308" s="179" t="s">
        <v>298</v>
      </c>
      <c r="H308" s="180">
        <v>93.238</v>
      </c>
      <c r="I308" s="181"/>
      <c r="J308" s="182">
        <f>ROUND(I308*H308,2)</f>
        <v>0</v>
      </c>
      <c r="K308" s="178" t="s">
        <v>159</v>
      </c>
      <c r="L308" s="183"/>
      <c r="M308" s="184" t="s">
        <v>1</v>
      </c>
      <c r="N308" s="185" t="s">
        <v>42</v>
      </c>
      <c r="P308" s="145">
        <f>O308*H308</f>
        <v>0</v>
      </c>
      <c r="Q308" s="145">
        <v>4.8399999999999997E-3</v>
      </c>
      <c r="R308" s="145">
        <f>Q308*H308</f>
        <v>0.45127191999999999</v>
      </c>
      <c r="S308" s="145">
        <v>0</v>
      </c>
      <c r="T308" s="146">
        <f>S308*H308</f>
        <v>0</v>
      </c>
      <c r="AR308" s="147" t="s">
        <v>200</v>
      </c>
      <c r="AT308" s="147" t="s">
        <v>414</v>
      </c>
      <c r="AU308" s="147" t="s">
        <v>87</v>
      </c>
      <c r="AY308" s="17" t="s">
        <v>149</v>
      </c>
      <c r="BE308" s="148">
        <f>IF(N308="základní",J308,0)</f>
        <v>0</v>
      </c>
      <c r="BF308" s="148">
        <f>IF(N308="snížená",J308,0)</f>
        <v>0</v>
      </c>
      <c r="BG308" s="148">
        <f>IF(N308="zákl. přenesená",J308,0)</f>
        <v>0</v>
      </c>
      <c r="BH308" s="148">
        <f>IF(N308="sníž. přenesená",J308,0)</f>
        <v>0</v>
      </c>
      <c r="BI308" s="148">
        <f>IF(N308="nulová",J308,0)</f>
        <v>0</v>
      </c>
      <c r="BJ308" s="17" t="s">
        <v>85</v>
      </c>
      <c r="BK308" s="148">
        <f>ROUND(I308*H308,2)</f>
        <v>0</v>
      </c>
      <c r="BL308" s="17" t="s">
        <v>148</v>
      </c>
      <c r="BM308" s="147" t="s">
        <v>1948</v>
      </c>
    </row>
    <row r="309" spans="2:65" s="1" customFormat="1" ht="10.199999999999999">
      <c r="B309" s="32"/>
      <c r="D309" s="149" t="s">
        <v>162</v>
      </c>
      <c r="F309" s="150" t="s">
        <v>1947</v>
      </c>
      <c r="I309" s="151"/>
      <c r="L309" s="32"/>
      <c r="M309" s="152"/>
      <c r="T309" s="56"/>
      <c r="AT309" s="17" t="s">
        <v>162</v>
      </c>
      <c r="AU309" s="17" t="s">
        <v>87</v>
      </c>
    </row>
    <row r="310" spans="2:65" s="13" customFormat="1" ht="10.199999999999999">
      <c r="B310" s="159"/>
      <c r="D310" s="149" t="s">
        <v>163</v>
      </c>
      <c r="E310" s="160" t="s">
        <v>1</v>
      </c>
      <c r="F310" s="161" t="s">
        <v>1949</v>
      </c>
      <c r="H310" s="162">
        <v>91.86</v>
      </c>
      <c r="I310" s="163"/>
      <c r="L310" s="159"/>
      <c r="M310" s="164"/>
      <c r="T310" s="165"/>
      <c r="AT310" s="160" t="s">
        <v>163</v>
      </c>
      <c r="AU310" s="160" t="s">
        <v>87</v>
      </c>
      <c r="AV310" s="13" t="s">
        <v>87</v>
      </c>
      <c r="AW310" s="13" t="s">
        <v>33</v>
      </c>
      <c r="AX310" s="13" t="s">
        <v>85</v>
      </c>
      <c r="AY310" s="160" t="s">
        <v>149</v>
      </c>
    </row>
    <row r="311" spans="2:65" s="12" customFormat="1" ht="10.199999999999999">
      <c r="B311" s="153"/>
      <c r="D311" s="149" t="s">
        <v>163</v>
      </c>
      <c r="E311" s="154" t="s">
        <v>1</v>
      </c>
      <c r="F311" s="155" t="s">
        <v>1344</v>
      </c>
      <c r="H311" s="154" t="s">
        <v>1</v>
      </c>
      <c r="I311" s="156"/>
      <c r="L311" s="153"/>
      <c r="M311" s="157"/>
      <c r="T311" s="158"/>
      <c r="AT311" s="154" t="s">
        <v>163</v>
      </c>
      <c r="AU311" s="154" t="s">
        <v>87</v>
      </c>
      <c r="AV311" s="12" t="s">
        <v>85</v>
      </c>
      <c r="AW311" s="12" t="s">
        <v>33</v>
      </c>
      <c r="AX311" s="12" t="s">
        <v>77</v>
      </c>
      <c r="AY311" s="154" t="s">
        <v>149</v>
      </c>
    </row>
    <row r="312" spans="2:65" s="13" customFormat="1" ht="10.199999999999999">
      <c r="B312" s="159"/>
      <c r="D312" s="149" t="s">
        <v>163</v>
      </c>
      <c r="F312" s="161" t="s">
        <v>1950</v>
      </c>
      <c r="H312" s="162">
        <v>93.238</v>
      </c>
      <c r="I312" s="163"/>
      <c r="L312" s="159"/>
      <c r="M312" s="164"/>
      <c r="T312" s="165"/>
      <c r="AT312" s="160" t="s">
        <v>163</v>
      </c>
      <c r="AU312" s="160" t="s">
        <v>87</v>
      </c>
      <c r="AV312" s="13" t="s">
        <v>87</v>
      </c>
      <c r="AW312" s="13" t="s">
        <v>4</v>
      </c>
      <c r="AX312" s="13" t="s">
        <v>85</v>
      </c>
      <c r="AY312" s="160" t="s">
        <v>149</v>
      </c>
    </row>
    <row r="313" spans="2:65" s="1" customFormat="1" ht="16.5" customHeight="1">
      <c r="B313" s="32"/>
      <c r="C313" s="136" t="s">
        <v>545</v>
      </c>
      <c r="D313" s="136" t="s">
        <v>155</v>
      </c>
      <c r="E313" s="137" t="s">
        <v>1951</v>
      </c>
      <c r="F313" s="138" t="s">
        <v>1952</v>
      </c>
      <c r="G313" s="139" t="s">
        <v>505</v>
      </c>
      <c r="H313" s="140">
        <v>6</v>
      </c>
      <c r="I313" s="141"/>
      <c r="J313" s="142">
        <f>ROUND(I313*H313,2)</f>
        <v>0</v>
      </c>
      <c r="K313" s="138" t="s">
        <v>159</v>
      </c>
      <c r="L313" s="32"/>
      <c r="M313" s="143" t="s">
        <v>1</v>
      </c>
      <c r="N313" s="144" t="s">
        <v>42</v>
      </c>
      <c r="P313" s="145">
        <f>O313*H313</f>
        <v>0</v>
      </c>
      <c r="Q313" s="145">
        <v>1E-4</v>
      </c>
      <c r="R313" s="145">
        <f>Q313*H313</f>
        <v>6.0000000000000006E-4</v>
      </c>
      <c r="S313" s="145">
        <v>0</v>
      </c>
      <c r="T313" s="146">
        <f>S313*H313</f>
        <v>0</v>
      </c>
      <c r="AR313" s="147" t="s">
        <v>148</v>
      </c>
      <c r="AT313" s="147" t="s">
        <v>155</v>
      </c>
      <c r="AU313" s="147" t="s">
        <v>87</v>
      </c>
      <c r="AY313" s="17" t="s">
        <v>149</v>
      </c>
      <c r="BE313" s="148">
        <f>IF(N313="základní",J313,0)</f>
        <v>0</v>
      </c>
      <c r="BF313" s="148">
        <f>IF(N313="snížená",J313,0)</f>
        <v>0</v>
      </c>
      <c r="BG313" s="148">
        <f>IF(N313="zákl. přenesená",J313,0)</f>
        <v>0</v>
      </c>
      <c r="BH313" s="148">
        <f>IF(N313="sníž. přenesená",J313,0)</f>
        <v>0</v>
      </c>
      <c r="BI313" s="148">
        <f>IF(N313="nulová",J313,0)</f>
        <v>0</v>
      </c>
      <c r="BJ313" s="17" t="s">
        <v>85</v>
      </c>
      <c r="BK313" s="148">
        <f>ROUND(I313*H313,2)</f>
        <v>0</v>
      </c>
      <c r="BL313" s="17" t="s">
        <v>148</v>
      </c>
      <c r="BM313" s="147" t="s">
        <v>1953</v>
      </c>
    </row>
    <row r="314" spans="2:65" s="1" customFormat="1" ht="10.199999999999999">
      <c r="B314" s="32"/>
      <c r="D314" s="149" t="s">
        <v>162</v>
      </c>
      <c r="F314" s="150" t="s">
        <v>1954</v>
      </c>
      <c r="I314" s="151"/>
      <c r="L314" s="32"/>
      <c r="M314" s="152"/>
      <c r="T314" s="56"/>
      <c r="AT314" s="17" t="s">
        <v>162</v>
      </c>
      <c r="AU314" s="17" t="s">
        <v>87</v>
      </c>
    </row>
    <row r="315" spans="2:65" s="13" customFormat="1" ht="10.199999999999999">
      <c r="B315" s="159"/>
      <c r="D315" s="149" t="s">
        <v>163</v>
      </c>
      <c r="E315" s="160" t="s">
        <v>1</v>
      </c>
      <c r="F315" s="161" t="s">
        <v>1955</v>
      </c>
      <c r="H315" s="162">
        <v>2</v>
      </c>
      <c r="I315" s="163"/>
      <c r="L315" s="159"/>
      <c r="M315" s="164"/>
      <c r="T315" s="165"/>
      <c r="AT315" s="160" t="s">
        <v>163</v>
      </c>
      <c r="AU315" s="160" t="s">
        <v>87</v>
      </c>
      <c r="AV315" s="13" t="s">
        <v>87</v>
      </c>
      <c r="AW315" s="13" t="s">
        <v>33</v>
      </c>
      <c r="AX315" s="13" t="s">
        <v>77</v>
      </c>
      <c r="AY315" s="160" t="s">
        <v>149</v>
      </c>
    </row>
    <row r="316" spans="2:65" s="13" customFormat="1" ht="10.199999999999999">
      <c r="B316" s="159"/>
      <c r="D316" s="149" t="s">
        <v>163</v>
      </c>
      <c r="E316" s="160" t="s">
        <v>1</v>
      </c>
      <c r="F316" s="161" t="s">
        <v>1956</v>
      </c>
      <c r="H316" s="162">
        <v>4</v>
      </c>
      <c r="I316" s="163"/>
      <c r="L316" s="159"/>
      <c r="M316" s="164"/>
      <c r="T316" s="165"/>
      <c r="AT316" s="160" t="s">
        <v>163</v>
      </c>
      <c r="AU316" s="160" t="s">
        <v>87</v>
      </c>
      <c r="AV316" s="13" t="s">
        <v>87</v>
      </c>
      <c r="AW316" s="13" t="s">
        <v>33</v>
      </c>
      <c r="AX316" s="13" t="s">
        <v>77</v>
      </c>
      <c r="AY316" s="160" t="s">
        <v>149</v>
      </c>
    </row>
    <row r="317" spans="2:65" s="14" customFormat="1" ht="10.199999999999999">
      <c r="B317" s="169"/>
      <c r="D317" s="149" t="s">
        <v>163</v>
      </c>
      <c r="E317" s="170" t="s">
        <v>1</v>
      </c>
      <c r="F317" s="171" t="s">
        <v>271</v>
      </c>
      <c r="H317" s="172">
        <v>6</v>
      </c>
      <c r="I317" s="173"/>
      <c r="L317" s="169"/>
      <c r="M317" s="174"/>
      <c r="T317" s="175"/>
      <c r="AT317" s="170" t="s">
        <v>163</v>
      </c>
      <c r="AU317" s="170" t="s">
        <v>87</v>
      </c>
      <c r="AV317" s="14" t="s">
        <v>148</v>
      </c>
      <c r="AW317" s="14" t="s">
        <v>33</v>
      </c>
      <c r="AX317" s="14" t="s">
        <v>85</v>
      </c>
      <c r="AY317" s="170" t="s">
        <v>149</v>
      </c>
    </row>
    <row r="318" spans="2:65" s="1" customFormat="1" ht="16.5" customHeight="1">
      <c r="B318" s="32"/>
      <c r="C318" s="176" t="s">
        <v>550</v>
      </c>
      <c r="D318" s="176" t="s">
        <v>414</v>
      </c>
      <c r="E318" s="177" t="s">
        <v>1957</v>
      </c>
      <c r="F318" s="178" t="s">
        <v>1958</v>
      </c>
      <c r="G318" s="179" t="s">
        <v>505</v>
      </c>
      <c r="H318" s="180">
        <v>2</v>
      </c>
      <c r="I318" s="181"/>
      <c r="J318" s="182">
        <f>ROUND(I318*H318,2)</f>
        <v>0</v>
      </c>
      <c r="K318" s="178" t="s">
        <v>159</v>
      </c>
      <c r="L318" s="183"/>
      <c r="M318" s="184" t="s">
        <v>1</v>
      </c>
      <c r="N318" s="185" t="s">
        <v>42</v>
      </c>
      <c r="P318" s="145">
        <f>O318*H318</f>
        <v>0</v>
      </c>
      <c r="Q318" s="145">
        <v>3.8999999999999998E-3</v>
      </c>
      <c r="R318" s="145">
        <f>Q318*H318</f>
        <v>7.7999999999999996E-3</v>
      </c>
      <c r="S318" s="145">
        <v>0</v>
      </c>
      <c r="T318" s="146">
        <f>S318*H318</f>
        <v>0</v>
      </c>
      <c r="AR318" s="147" t="s">
        <v>200</v>
      </c>
      <c r="AT318" s="147" t="s">
        <v>414</v>
      </c>
      <c r="AU318" s="147" t="s">
        <v>87</v>
      </c>
      <c r="AY318" s="17" t="s">
        <v>149</v>
      </c>
      <c r="BE318" s="148">
        <f>IF(N318="základní",J318,0)</f>
        <v>0</v>
      </c>
      <c r="BF318" s="148">
        <f>IF(N318="snížená",J318,0)</f>
        <v>0</v>
      </c>
      <c r="BG318" s="148">
        <f>IF(N318="zákl. přenesená",J318,0)</f>
        <v>0</v>
      </c>
      <c r="BH318" s="148">
        <f>IF(N318="sníž. přenesená",J318,0)</f>
        <v>0</v>
      </c>
      <c r="BI318" s="148">
        <f>IF(N318="nulová",J318,0)</f>
        <v>0</v>
      </c>
      <c r="BJ318" s="17" t="s">
        <v>85</v>
      </c>
      <c r="BK318" s="148">
        <f>ROUND(I318*H318,2)</f>
        <v>0</v>
      </c>
      <c r="BL318" s="17" t="s">
        <v>148</v>
      </c>
      <c r="BM318" s="147" t="s">
        <v>1959</v>
      </c>
    </row>
    <row r="319" spans="2:65" s="1" customFormat="1" ht="10.199999999999999">
      <c r="B319" s="32"/>
      <c r="D319" s="149" t="s">
        <v>162</v>
      </c>
      <c r="F319" s="150" t="s">
        <v>1958</v>
      </c>
      <c r="I319" s="151"/>
      <c r="L319" s="32"/>
      <c r="M319" s="152"/>
      <c r="T319" s="56"/>
      <c r="AT319" s="17" t="s">
        <v>162</v>
      </c>
      <c r="AU319" s="17" t="s">
        <v>87</v>
      </c>
    </row>
    <row r="320" spans="2:65" s="13" customFormat="1" ht="10.199999999999999">
      <c r="B320" s="159"/>
      <c r="D320" s="149" t="s">
        <v>163</v>
      </c>
      <c r="E320" s="160" t="s">
        <v>1</v>
      </c>
      <c r="F320" s="161" t="s">
        <v>1428</v>
      </c>
      <c r="H320" s="162">
        <v>2</v>
      </c>
      <c r="I320" s="163"/>
      <c r="L320" s="159"/>
      <c r="M320" s="164"/>
      <c r="T320" s="165"/>
      <c r="AT320" s="160" t="s">
        <v>163</v>
      </c>
      <c r="AU320" s="160" t="s">
        <v>87</v>
      </c>
      <c r="AV320" s="13" t="s">
        <v>87</v>
      </c>
      <c r="AW320" s="13" t="s">
        <v>33</v>
      </c>
      <c r="AX320" s="13" t="s">
        <v>85</v>
      </c>
      <c r="AY320" s="160" t="s">
        <v>149</v>
      </c>
    </row>
    <row r="321" spans="2:65" s="1" customFormat="1" ht="16.5" customHeight="1">
      <c r="B321" s="32"/>
      <c r="C321" s="176" t="s">
        <v>556</v>
      </c>
      <c r="D321" s="176" t="s">
        <v>414</v>
      </c>
      <c r="E321" s="177" t="s">
        <v>1960</v>
      </c>
      <c r="F321" s="178" t="s">
        <v>1961</v>
      </c>
      <c r="G321" s="179" t="s">
        <v>505</v>
      </c>
      <c r="H321" s="180">
        <v>4</v>
      </c>
      <c r="I321" s="181"/>
      <c r="J321" s="182">
        <f>ROUND(I321*H321,2)</f>
        <v>0</v>
      </c>
      <c r="K321" s="178" t="s">
        <v>159</v>
      </c>
      <c r="L321" s="183"/>
      <c r="M321" s="184" t="s">
        <v>1</v>
      </c>
      <c r="N321" s="185" t="s">
        <v>42</v>
      </c>
      <c r="P321" s="145">
        <f>O321*H321</f>
        <v>0</v>
      </c>
      <c r="Q321" s="145">
        <v>4.3E-3</v>
      </c>
      <c r="R321" s="145">
        <f>Q321*H321</f>
        <v>1.72E-2</v>
      </c>
      <c r="S321" s="145">
        <v>0</v>
      </c>
      <c r="T321" s="146">
        <f>S321*H321</f>
        <v>0</v>
      </c>
      <c r="AR321" s="147" t="s">
        <v>200</v>
      </c>
      <c r="AT321" s="147" t="s">
        <v>414</v>
      </c>
      <c r="AU321" s="147" t="s">
        <v>87</v>
      </c>
      <c r="AY321" s="17" t="s">
        <v>149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7" t="s">
        <v>85</v>
      </c>
      <c r="BK321" s="148">
        <f>ROUND(I321*H321,2)</f>
        <v>0</v>
      </c>
      <c r="BL321" s="17" t="s">
        <v>148</v>
      </c>
      <c r="BM321" s="147" t="s">
        <v>1962</v>
      </c>
    </row>
    <row r="322" spans="2:65" s="1" customFormat="1" ht="10.199999999999999">
      <c r="B322" s="32"/>
      <c r="D322" s="149" t="s">
        <v>162</v>
      </c>
      <c r="F322" s="150" t="s">
        <v>1961</v>
      </c>
      <c r="I322" s="151"/>
      <c r="L322" s="32"/>
      <c r="M322" s="152"/>
      <c r="T322" s="56"/>
      <c r="AT322" s="17" t="s">
        <v>162</v>
      </c>
      <c r="AU322" s="17" t="s">
        <v>87</v>
      </c>
    </row>
    <row r="323" spans="2:65" s="13" customFormat="1" ht="10.199999999999999">
      <c r="B323" s="159"/>
      <c r="D323" s="149" t="s">
        <v>163</v>
      </c>
      <c r="E323" s="160" t="s">
        <v>1</v>
      </c>
      <c r="F323" s="161" t="s">
        <v>1963</v>
      </c>
      <c r="H323" s="162">
        <v>4</v>
      </c>
      <c r="I323" s="163"/>
      <c r="L323" s="159"/>
      <c r="M323" s="164"/>
      <c r="T323" s="165"/>
      <c r="AT323" s="160" t="s">
        <v>163</v>
      </c>
      <c r="AU323" s="160" t="s">
        <v>87</v>
      </c>
      <c r="AV323" s="13" t="s">
        <v>87</v>
      </c>
      <c r="AW323" s="13" t="s">
        <v>33</v>
      </c>
      <c r="AX323" s="13" t="s">
        <v>85</v>
      </c>
      <c r="AY323" s="160" t="s">
        <v>149</v>
      </c>
    </row>
    <row r="324" spans="2:65" s="1" customFormat="1" ht="16.5" customHeight="1">
      <c r="B324" s="32"/>
      <c r="C324" s="136" t="s">
        <v>562</v>
      </c>
      <c r="D324" s="136" t="s">
        <v>155</v>
      </c>
      <c r="E324" s="137" t="s">
        <v>1964</v>
      </c>
      <c r="F324" s="138" t="s">
        <v>1965</v>
      </c>
      <c r="G324" s="139" t="s">
        <v>505</v>
      </c>
      <c r="H324" s="140">
        <v>1</v>
      </c>
      <c r="I324" s="141"/>
      <c r="J324" s="142">
        <f>ROUND(I324*H324,2)</f>
        <v>0</v>
      </c>
      <c r="K324" s="138" t="s">
        <v>159</v>
      </c>
      <c r="L324" s="32"/>
      <c r="M324" s="143" t="s">
        <v>1</v>
      </c>
      <c r="N324" s="144" t="s">
        <v>42</v>
      </c>
      <c r="P324" s="145">
        <f>O324*H324</f>
        <v>0</v>
      </c>
      <c r="Q324" s="145">
        <v>1E-4</v>
      </c>
      <c r="R324" s="145">
        <f>Q324*H324</f>
        <v>1E-4</v>
      </c>
      <c r="S324" s="145">
        <v>0</v>
      </c>
      <c r="T324" s="146">
        <f>S324*H324</f>
        <v>0</v>
      </c>
      <c r="AR324" s="147" t="s">
        <v>148</v>
      </c>
      <c r="AT324" s="147" t="s">
        <v>155</v>
      </c>
      <c r="AU324" s="147" t="s">
        <v>87</v>
      </c>
      <c r="AY324" s="17" t="s">
        <v>149</v>
      </c>
      <c r="BE324" s="148">
        <f>IF(N324="základní",J324,0)</f>
        <v>0</v>
      </c>
      <c r="BF324" s="148">
        <f>IF(N324="snížená",J324,0)</f>
        <v>0</v>
      </c>
      <c r="BG324" s="148">
        <f>IF(N324="zákl. přenesená",J324,0)</f>
        <v>0</v>
      </c>
      <c r="BH324" s="148">
        <f>IF(N324="sníž. přenesená",J324,0)</f>
        <v>0</v>
      </c>
      <c r="BI324" s="148">
        <f>IF(N324="nulová",J324,0)</f>
        <v>0</v>
      </c>
      <c r="BJ324" s="17" t="s">
        <v>85</v>
      </c>
      <c r="BK324" s="148">
        <f>ROUND(I324*H324,2)</f>
        <v>0</v>
      </c>
      <c r="BL324" s="17" t="s">
        <v>148</v>
      </c>
      <c r="BM324" s="147" t="s">
        <v>1966</v>
      </c>
    </row>
    <row r="325" spans="2:65" s="1" customFormat="1" ht="10.199999999999999">
      <c r="B325" s="32"/>
      <c r="D325" s="149" t="s">
        <v>162</v>
      </c>
      <c r="F325" s="150" t="s">
        <v>1967</v>
      </c>
      <c r="I325" s="151"/>
      <c r="L325" s="32"/>
      <c r="M325" s="152"/>
      <c r="T325" s="56"/>
      <c r="AT325" s="17" t="s">
        <v>162</v>
      </c>
      <c r="AU325" s="17" t="s">
        <v>87</v>
      </c>
    </row>
    <row r="326" spans="2:65" s="13" customFormat="1" ht="10.199999999999999">
      <c r="B326" s="159"/>
      <c r="D326" s="149" t="s">
        <v>163</v>
      </c>
      <c r="E326" s="160" t="s">
        <v>1</v>
      </c>
      <c r="F326" s="161" t="s">
        <v>1968</v>
      </c>
      <c r="H326" s="162">
        <v>1</v>
      </c>
      <c r="I326" s="163"/>
      <c r="L326" s="159"/>
      <c r="M326" s="164"/>
      <c r="T326" s="165"/>
      <c r="AT326" s="160" t="s">
        <v>163</v>
      </c>
      <c r="AU326" s="160" t="s">
        <v>87</v>
      </c>
      <c r="AV326" s="13" t="s">
        <v>87</v>
      </c>
      <c r="AW326" s="13" t="s">
        <v>33</v>
      </c>
      <c r="AX326" s="13" t="s">
        <v>85</v>
      </c>
      <c r="AY326" s="160" t="s">
        <v>149</v>
      </c>
    </row>
    <row r="327" spans="2:65" s="1" customFormat="1" ht="16.5" customHeight="1">
      <c r="B327" s="32"/>
      <c r="C327" s="176" t="s">
        <v>567</v>
      </c>
      <c r="D327" s="176" t="s">
        <v>414</v>
      </c>
      <c r="E327" s="177" t="s">
        <v>1969</v>
      </c>
      <c r="F327" s="178" t="s">
        <v>1970</v>
      </c>
      <c r="G327" s="179" t="s">
        <v>505</v>
      </c>
      <c r="H327" s="180">
        <v>1</v>
      </c>
      <c r="I327" s="181"/>
      <c r="J327" s="182">
        <f>ROUND(I327*H327,2)</f>
        <v>0</v>
      </c>
      <c r="K327" s="178" t="s">
        <v>159</v>
      </c>
      <c r="L327" s="183"/>
      <c r="M327" s="184" t="s">
        <v>1</v>
      </c>
      <c r="N327" s="185" t="s">
        <v>42</v>
      </c>
      <c r="P327" s="145">
        <f>O327*H327</f>
        <v>0</v>
      </c>
      <c r="Q327" s="145">
        <v>6.7999999999999996E-3</v>
      </c>
      <c r="R327" s="145">
        <f>Q327*H327</f>
        <v>6.7999999999999996E-3</v>
      </c>
      <c r="S327" s="145">
        <v>0</v>
      </c>
      <c r="T327" s="146">
        <f>S327*H327</f>
        <v>0</v>
      </c>
      <c r="AR327" s="147" t="s">
        <v>200</v>
      </c>
      <c r="AT327" s="147" t="s">
        <v>414</v>
      </c>
      <c r="AU327" s="147" t="s">
        <v>87</v>
      </c>
      <c r="AY327" s="17" t="s">
        <v>149</v>
      </c>
      <c r="BE327" s="148">
        <f>IF(N327="základní",J327,0)</f>
        <v>0</v>
      </c>
      <c r="BF327" s="148">
        <f>IF(N327="snížená",J327,0)</f>
        <v>0</v>
      </c>
      <c r="BG327" s="148">
        <f>IF(N327="zákl. přenesená",J327,0)</f>
        <v>0</v>
      </c>
      <c r="BH327" s="148">
        <f>IF(N327="sníž. přenesená",J327,0)</f>
        <v>0</v>
      </c>
      <c r="BI327" s="148">
        <f>IF(N327="nulová",J327,0)</f>
        <v>0</v>
      </c>
      <c r="BJ327" s="17" t="s">
        <v>85</v>
      </c>
      <c r="BK327" s="148">
        <f>ROUND(I327*H327,2)</f>
        <v>0</v>
      </c>
      <c r="BL327" s="17" t="s">
        <v>148</v>
      </c>
      <c r="BM327" s="147" t="s">
        <v>1971</v>
      </c>
    </row>
    <row r="328" spans="2:65" s="1" customFormat="1" ht="10.199999999999999">
      <c r="B328" s="32"/>
      <c r="D328" s="149" t="s">
        <v>162</v>
      </c>
      <c r="F328" s="150" t="s">
        <v>1970</v>
      </c>
      <c r="I328" s="151"/>
      <c r="L328" s="32"/>
      <c r="M328" s="152"/>
      <c r="T328" s="56"/>
      <c r="AT328" s="17" t="s">
        <v>162</v>
      </c>
      <c r="AU328" s="17" t="s">
        <v>87</v>
      </c>
    </row>
    <row r="329" spans="2:65" s="13" customFormat="1" ht="10.199999999999999">
      <c r="B329" s="159"/>
      <c r="D329" s="149" t="s">
        <v>163</v>
      </c>
      <c r="E329" s="160" t="s">
        <v>1</v>
      </c>
      <c r="F329" s="161" t="s">
        <v>880</v>
      </c>
      <c r="H329" s="162">
        <v>1</v>
      </c>
      <c r="I329" s="163"/>
      <c r="L329" s="159"/>
      <c r="M329" s="164"/>
      <c r="T329" s="165"/>
      <c r="AT329" s="160" t="s">
        <v>163</v>
      </c>
      <c r="AU329" s="160" t="s">
        <v>87</v>
      </c>
      <c r="AV329" s="13" t="s">
        <v>87</v>
      </c>
      <c r="AW329" s="13" t="s">
        <v>33</v>
      </c>
      <c r="AX329" s="13" t="s">
        <v>85</v>
      </c>
      <c r="AY329" s="160" t="s">
        <v>149</v>
      </c>
    </row>
    <row r="330" spans="2:65" s="1" customFormat="1" ht="16.5" customHeight="1">
      <c r="B330" s="32"/>
      <c r="C330" s="136" t="s">
        <v>573</v>
      </c>
      <c r="D330" s="136" t="s">
        <v>155</v>
      </c>
      <c r="E330" s="137" t="s">
        <v>1972</v>
      </c>
      <c r="F330" s="138" t="s">
        <v>1973</v>
      </c>
      <c r="G330" s="139" t="s">
        <v>1728</v>
      </c>
      <c r="H330" s="140">
        <v>4</v>
      </c>
      <c r="I330" s="141"/>
      <c r="J330" s="142">
        <f>ROUND(I330*H330,2)</f>
        <v>0</v>
      </c>
      <c r="K330" s="138" t="s">
        <v>159</v>
      </c>
      <c r="L330" s="32"/>
      <c r="M330" s="143" t="s">
        <v>1</v>
      </c>
      <c r="N330" s="144" t="s">
        <v>42</v>
      </c>
      <c r="P330" s="145">
        <f>O330*H330</f>
        <v>0</v>
      </c>
      <c r="Q330" s="145">
        <v>3.1E-4</v>
      </c>
      <c r="R330" s="145">
        <f>Q330*H330</f>
        <v>1.24E-3</v>
      </c>
      <c r="S330" s="145">
        <v>0</v>
      </c>
      <c r="T330" s="146">
        <f>S330*H330</f>
        <v>0</v>
      </c>
      <c r="AR330" s="147" t="s">
        <v>148</v>
      </c>
      <c r="AT330" s="147" t="s">
        <v>155</v>
      </c>
      <c r="AU330" s="147" t="s">
        <v>87</v>
      </c>
      <c r="AY330" s="17" t="s">
        <v>149</v>
      </c>
      <c r="BE330" s="148">
        <f>IF(N330="základní",J330,0)</f>
        <v>0</v>
      </c>
      <c r="BF330" s="148">
        <f>IF(N330="snížená",J330,0)</f>
        <v>0</v>
      </c>
      <c r="BG330" s="148">
        <f>IF(N330="zákl. přenesená",J330,0)</f>
        <v>0</v>
      </c>
      <c r="BH330" s="148">
        <f>IF(N330="sníž. přenesená",J330,0)</f>
        <v>0</v>
      </c>
      <c r="BI330" s="148">
        <f>IF(N330="nulová",J330,0)</f>
        <v>0</v>
      </c>
      <c r="BJ330" s="17" t="s">
        <v>85</v>
      </c>
      <c r="BK330" s="148">
        <f>ROUND(I330*H330,2)</f>
        <v>0</v>
      </c>
      <c r="BL330" s="17" t="s">
        <v>148</v>
      </c>
      <c r="BM330" s="147" t="s">
        <v>1974</v>
      </c>
    </row>
    <row r="331" spans="2:65" s="1" customFormat="1" ht="10.199999999999999">
      <c r="B331" s="32"/>
      <c r="D331" s="149" t="s">
        <v>162</v>
      </c>
      <c r="F331" s="150" t="s">
        <v>1975</v>
      </c>
      <c r="I331" s="151"/>
      <c r="L331" s="32"/>
      <c r="M331" s="152"/>
      <c r="T331" s="56"/>
      <c r="AT331" s="17" t="s">
        <v>162</v>
      </c>
      <c r="AU331" s="17" t="s">
        <v>87</v>
      </c>
    </row>
    <row r="332" spans="2:65" s="13" customFormat="1" ht="10.199999999999999">
      <c r="B332" s="159"/>
      <c r="D332" s="149" t="s">
        <v>163</v>
      </c>
      <c r="E332" s="160" t="s">
        <v>1</v>
      </c>
      <c r="F332" s="161" t="s">
        <v>1976</v>
      </c>
      <c r="H332" s="162">
        <v>4</v>
      </c>
      <c r="I332" s="163"/>
      <c r="L332" s="159"/>
      <c r="M332" s="164"/>
      <c r="T332" s="165"/>
      <c r="AT332" s="160" t="s">
        <v>163</v>
      </c>
      <c r="AU332" s="160" t="s">
        <v>87</v>
      </c>
      <c r="AV332" s="13" t="s">
        <v>87</v>
      </c>
      <c r="AW332" s="13" t="s">
        <v>33</v>
      </c>
      <c r="AX332" s="13" t="s">
        <v>85</v>
      </c>
      <c r="AY332" s="160" t="s">
        <v>149</v>
      </c>
    </row>
    <row r="333" spans="2:65" s="1" customFormat="1" ht="16.5" customHeight="1">
      <c r="B333" s="32"/>
      <c r="C333" s="136" t="s">
        <v>578</v>
      </c>
      <c r="D333" s="136" t="s">
        <v>155</v>
      </c>
      <c r="E333" s="137" t="s">
        <v>1977</v>
      </c>
      <c r="F333" s="138" t="s">
        <v>1978</v>
      </c>
      <c r="G333" s="139" t="s">
        <v>1728</v>
      </c>
      <c r="H333" s="140">
        <v>3</v>
      </c>
      <c r="I333" s="141"/>
      <c r="J333" s="142">
        <f>ROUND(I333*H333,2)</f>
        <v>0</v>
      </c>
      <c r="K333" s="138" t="s">
        <v>159</v>
      </c>
      <c r="L333" s="32"/>
      <c r="M333" s="143" t="s">
        <v>1</v>
      </c>
      <c r="N333" s="144" t="s">
        <v>42</v>
      </c>
      <c r="P333" s="145">
        <f>O333*H333</f>
        <v>0</v>
      </c>
      <c r="Q333" s="145">
        <v>3.1E-4</v>
      </c>
      <c r="R333" s="145">
        <f>Q333*H333</f>
        <v>9.3000000000000005E-4</v>
      </c>
      <c r="S333" s="145">
        <v>0</v>
      </c>
      <c r="T333" s="146">
        <f>S333*H333</f>
        <v>0</v>
      </c>
      <c r="AR333" s="147" t="s">
        <v>148</v>
      </c>
      <c r="AT333" s="147" t="s">
        <v>155</v>
      </c>
      <c r="AU333" s="147" t="s">
        <v>87</v>
      </c>
      <c r="AY333" s="17" t="s">
        <v>149</v>
      </c>
      <c r="BE333" s="148">
        <f>IF(N333="základní",J333,0)</f>
        <v>0</v>
      </c>
      <c r="BF333" s="148">
        <f>IF(N333="snížená",J333,0)</f>
        <v>0</v>
      </c>
      <c r="BG333" s="148">
        <f>IF(N333="zákl. přenesená",J333,0)</f>
        <v>0</v>
      </c>
      <c r="BH333" s="148">
        <f>IF(N333="sníž. přenesená",J333,0)</f>
        <v>0</v>
      </c>
      <c r="BI333" s="148">
        <f>IF(N333="nulová",J333,0)</f>
        <v>0</v>
      </c>
      <c r="BJ333" s="17" t="s">
        <v>85</v>
      </c>
      <c r="BK333" s="148">
        <f>ROUND(I333*H333,2)</f>
        <v>0</v>
      </c>
      <c r="BL333" s="17" t="s">
        <v>148</v>
      </c>
      <c r="BM333" s="147" t="s">
        <v>1979</v>
      </c>
    </row>
    <row r="334" spans="2:65" s="1" customFormat="1" ht="10.199999999999999">
      <c r="B334" s="32"/>
      <c r="D334" s="149" t="s">
        <v>162</v>
      </c>
      <c r="F334" s="150" t="s">
        <v>1980</v>
      </c>
      <c r="I334" s="151"/>
      <c r="L334" s="32"/>
      <c r="M334" s="152"/>
      <c r="T334" s="56"/>
      <c r="AT334" s="17" t="s">
        <v>162</v>
      </c>
      <c r="AU334" s="17" t="s">
        <v>87</v>
      </c>
    </row>
    <row r="335" spans="2:65" s="13" customFormat="1" ht="10.199999999999999">
      <c r="B335" s="159"/>
      <c r="D335" s="149" t="s">
        <v>163</v>
      </c>
      <c r="E335" s="160" t="s">
        <v>1</v>
      </c>
      <c r="F335" s="161" t="s">
        <v>1981</v>
      </c>
      <c r="H335" s="162">
        <v>3</v>
      </c>
      <c r="I335" s="163"/>
      <c r="L335" s="159"/>
      <c r="M335" s="164"/>
      <c r="T335" s="165"/>
      <c r="AT335" s="160" t="s">
        <v>163</v>
      </c>
      <c r="AU335" s="160" t="s">
        <v>87</v>
      </c>
      <c r="AV335" s="13" t="s">
        <v>87</v>
      </c>
      <c r="AW335" s="13" t="s">
        <v>33</v>
      </c>
      <c r="AX335" s="13" t="s">
        <v>85</v>
      </c>
      <c r="AY335" s="160" t="s">
        <v>149</v>
      </c>
    </row>
    <row r="336" spans="2:65" s="1" customFormat="1" ht="21.75" customHeight="1">
      <c r="B336" s="32"/>
      <c r="C336" s="136" t="s">
        <v>586</v>
      </c>
      <c r="D336" s="136" t="s">
        <v>155</v>
      </c>
      <c r="E336" s="137" t="s">
        <v>1982</v>
      </c>
      <c r="F336" s="138" t="s">
        <v>1983</v>
      </c>
      <c r="G336" s="139" t="s">
        <v>505</v>
      </c>
      <c r="H336" s="140">
        <v>7</v>
      </c>
      <c r="I336" s="141"/>
      <c r="J336" s="142">
        <f>ROUND(I336*H336,2)</f>
        <v>0</v>
      </c>
      <c r="K336" s="138" t="s">
        <v>159</v>
      </c>
      <c r="L336" s="32"/>
      <c r="M336" s="143" t="s">
        <v>1</v>
      </c>
      <c r="N336" s="144" t="s">
        <v>42</v>
      </c>
      <c r="P336" s="145">
        <f>O336*H336</f>
        <v>0</v>
      </c>
      <c r="Q336" s="145">
        <v>2.1158700000000001</v>
      </c>
      <c r="R336" s="145">
        <f>Q336*H336</f>
        <v>14.81109</v>
      </c>
      <c r="S336" s="145">
        <v>0</v>
      </c>
      <c r="T336" s="146">
        <f>S336*H336</f>
        <v>0</v>
      </c>
      <c r="AR336" s="147" t="s">
        <v>148</v>
      </c>
      <c r="AT336" s="147" t="s">
        <v>155</v>
      </c>
      <c r="AU336" s="147" t="s">
        <v>87</v>
      </c>
      <c r="AY336" s="17" t="s">
        <v>149</v>
      </c>
      <c r="BE336" s="148">
        <f>IF(N336="základní",J336,0)</f>
        <v>0</v>
      </c>
      <c r="BF336" s="148">
        <f>IF(N336="snížená",J336,0)</f>
        <v>0</v>
      </c>
      <c r="BG336" s="148">
        <f>IF(N336="zákl. přenesená",J336,0)</f>
        <v>0</v>
      </c>
      <c r="BH336" s="148">
        <f>IF(N336="sníž. přenesená",J336,0)</f>
        <v>0</v>
      </c>
      <c r="BI336" s="148">
        <f>IF(N336="nulová",J336,0)</f>
        <v>0</v>
      </c>
      <c r="BJ336" s="17" t="s">
        <v>85</v>
      </c>
      <c r="BK336" s="148">
        <f>ROUND(I336*H336,2)</f>
        <v>0</v>
      </c>
      <c r="BL336" s="17" t="s">
        <v>148</v>
      </c>
      <c r="BM336" s="147" t="s">
        <v>1740</v>
      </c>
    </row>
    <row r="337" spans="2:65" s="1" customFormat="1" ht="19.2">
      <c r="B337" s="32"/>
      <c r="D337" s="149" t="s">
        <v>162</v>
      </c>
      <c r="F337" s="150" t="s">
        <v>1984</v>
      </c>
      <c r="I337" s="151"/>
      <c r="L337" s="32"/>
      <c r="M337" s="152"/>
      <c r="T337" s="56"/>
      <c r="AT337" s="17" t="s">
        <v>162</v>
      </c>
      <c r="AU337" s="17" t="s">
        <v>87</v>
      </c>
    </row>
    <row r="338" spans="2:65" s="13" customFormat="1" ht="10.199999999999999">
      <c r="B338" s="159"/>
      <c r="D338" s="149" t="s">
        <v>163</v>
      </c>
      <c r="E338" s="160" t="s">
        <v>1</v>
      </c>
      <c r="F338" s="161" t="s">
        <v>1985</v>
      </c>
      <c r="H338" s="162">
        <v>7</v>
      </c>
      <c r="I338" s="163"/>
      <c r="L338" s="159"/>
      <c r="M338" s="164"/>
      <c r="T338" s="165"/>
      <c r="AT338" s="160" t="s">
        <v>163</v>
      </c>
      <c r="AU338" s="160" t="s">
        <v>87</v>
      </c>
      <c r="AV338" s="13" t="s">
        <v>87</v>
      </c>
      <c r="AW338" s="13" t="s">
        <v>33</v>
      </c>
      <c r="AX338" s="13" t="s">
        <v>85</v>
      </c>
      <c r="AY338" s="160" t="s">
        <v>149</v>
      </c>
    </row>
    <row r="339" spans="2:65" s="1" customFormat="1" ht="16.5" customHeight="1">
      <c r="B339" s="32"/>
      <c r="C339" s="176" t="s">
        <v>597</v>
      </c>
      <c r="D339" s="176" t="s">
        <v>414</v>
      </c>
      <c r="E339" s="177" t="s">
        <v>1986</v>
      </c>
      <c r="F339" s="178" t="s">
        <v>1987</v>
      </c>
      <c r="G339" s="179" t="s">
        <v>505</v>
      </c>
      <c r="H339" s="180">
        <v>1</v>
      </c>
      <c r="I339" s="181"/>
      <c r="J339" s="182">
        <f>ROUND(I339*H339,2)</f>
        <v>0</v>
      </c>
      <c r="K339" s="178" t="s">
        <v>159</v>
      </c>
      <c r="L339" s="183"/>
      <c r="M339" s="184" t="s">
        <v>1</v>
      </c>
      <c r="N339" s="185" t="s">
        <v>42</v>
      </c>
      <c r="P339" s="145">
        <f>O339*H339</f>
        <v>0</v>
      </c>
      <c r="Q339" s="145">
        <v>1.6140000000000001</v>
      </c>
      <c r="R339" s="145">
        <f>Q339*H339</f>
        <v>1.6140000000000001</v>
      </c>
      <c r="S339" s="145">
        <v>0</v>
      </c>
      <c r="T339" s="146">
        <f>S339*H339</f>
        <v>0</v>
      </c>
      <c r="AR339" s="147" t="s">
        <v>200</v>
      </c>
      <c r="AT339" s="147" t="s">
        <v>414</v>
      </c>
      <c r="AU339" s="147" t="s">
        <v>87</v>
      </c>
      <c r="AY339" s="17" t="s">
        <v>149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7" t="s">
        <v>85</v>
      </c>
      <c r="BK339" s="148">
        <f>ROUND(I339*H339,2)</f>
        <v>0</v>
      </c>
      <c r="BL339" s="17" t="s">
        <v>148</v>
      </c>
      <c r="BM339" s="147" t="s">
        <v>1988</v>
      </c>
    </row>
    <row r="340" spans="2:65" s="1" customFormat="1" ht="10.199999999999999">
      <c r="B340" s="32"/>
      <c r="D340" s="149" t="s">
        <v>162</v>
      </c>
      <c r="F340" s="150" t="s">
        <v>1987</v>
      </c>
      <c r="I340" s="151"/>
      <c r="L340" s="32"/>
      <c r="M340" s="152"/>
      <c r="T340" s="56"/>
      <c r="AT340" s="17" t="s">
        <v>162</v>
      </c>
      <c r="AU340" s="17" t="s">
        <v>87</v>
      </c>
    </row>
    <row r="341" spans="2:65" s="12" customFormat="1" ht="10.199999999999999">
      <c r="B341" s="153"/>
      <c r="D341" s="149" t="s">
        <v>163</v>
      </c>
      <c r="E341" s="154" t="s">
        <v>1</v>
      </c>
      <c r="F341" s="155" t="s">
        <v>1989</v>
      </c>
      <c r="H341" s="154" t="s">
        <v>1</v>
      </c>
      <c r="I341" s="156"/>
      <c r="L341" s="153"/>
      <c r="M341" s="157"/>
      <c r="T341" s="158"/>
      <c r="AT341" s="154" t="s">
        <v>163</v>
      </c>
      <c r="AU341" s="154" t="s">
        <v>87</v>
      </c>
      <c r="AV341" s="12" t="s">
        <v>85</v>
      </c>
      <c r="AW341" s="12" t="s">
        <v>33</v>
      </c>
      <c r="AX341" s="12" t="s">
        <v>77</v>
      </c>
      <c r="AY341" s="154" t="s">
        <v>149</v>
      </c>
    </row>
    <row r="342" spans="2:65" s="13" customFormat="1" ht="10.199999999999999">
      <c r="B342" s="159"/>
      <c r="D342" s="149" t="s">
        <v>163</v>
      </c>
      <c r="E342" s="160" t="s">
        <v>1</v>
      </c>
      <c r="F342" s="161" t="s">
        <v>1751</v>
      </c>
      <c r="H342" s="162">
        <v>1</v>
      </c>
      <c r="I342" s="163"/>
      <c r="L342" s="159"/>
      <c r="M342" s="164"/>
      <c r="T342" s="165"/>
      <c r="AT342" s="160" t="s">
        <v>163</v>
      </c>
      <c r="AU342" s="160" t="s">
        <v>87</v>
      </c>
      <c r="AV342" s="13" t="s">
        <v>87</v>
      </c>
      <c r="AW342" s="13" t="s">
        <v>33</v>
      </c>
      <c r="AX342" s="13" t="s">
        <v>85</v>
      </c>
      <c r="AY342" s="160" t="s">
        <v>149</v>
      </c>
    </row>
    <row r="343" spans="2:65" s="1" customFormat="1" ht="16.5" customHeight="1">
      <c r="B343" s="32"/>
      <c r="C343" s="176" t="s">
        <v>603</v>
      </c>
      <c r="D343" s="176" t="s">
        <v>414</v>
      </c>
      <c r="E343" s="177" t="s">
        <v>1990</v>
      </c>
      <c r="F343" s="178" t="s">
        <v>1991</v>
      </c>
      <c r="G343" s="179" t="s">
        <v>505</v>
      </c>
      <c r="H343" s="180">
        <v>6</v>
      </c>
      <c r="I343" s="181"/>
      <c r="J343" s="182">
        <f>ROUND(I343*H343,2)</f>
        <v>0</v>
      </c>
      <c r="K343" s="178" t="s">
        <v>159</v>
      </c>
      <c r="L343" s="183"/>
      <c r="M343" s="184" t="s">
        <v>1</v>
      </c>
      <c r="N343" s="185" t="s">
        <v>42</v>
      </c>
      <c r="P343" s="145">
        <f>O343*H343</f>
        <v>0</v>
      </c>
      <c r="Q343" s="145">
        <v>1.6140000000000001</v>
      </c>
      <c r="R343" s="145">
        <f>Q343*H343</f>
        <v>9.6840000000000011</v>
      </c>
      <c r="S343" s="145">
        <v>0</v>
      </c>
      <c r="T343" s="146">
        <f>S343*H343</f>
        <v>0</v>
      </c>
      <c r="AR343" s="147" t="s">
        <v>200</v>
      </c>
      <c r="AT343" s="147" t="s">
        <v>414</v>
      </c>
      <c r="AU343" s="147" t="s">
        <v>87</v>
      </c>
      <c r="AY343" s="17" t="s">
        <v>149</v>
      </c>
      <c r="BE343" s="148">
        <f>IF(N343="základní",J343,0)</f>
        <v>0</v>
      </c>
      <c r="BF343" s="148">
        <f>IF(N343="snížená",J343,0)</f>
        <v>0</v>
      </c>
      <c r="BG343" s="148">
        <f>IF(N343="zákl. přenesená",J343,0)</f>
        <v>0</v>
      </c>
      <c r="BH343" s="148">
        <f>IF(N343="sníž. přenesená",J343,0)</f>
        <v>0</v>
      </c>
      <c r="BI343" s="148">
        <f>IF(N343="nulová",J343,0)</f>
        <v>0</v>
      </c>
      <c r="BJ343" s="17" t="s">
        <v>85</v>
      </c>
      <c r="BK343" s="148">
        <f>ROUND(I343*H343,2)</f>
        <v>0</v>
      </c>
      <c r="BL343" s="17" t="s">
        <v>148</v>
      </c>
      <c r="BM343" s="147" t="s">
        <v>1992</v>
      </c>
    </row>
    <row r="344" spans="2:65" s="1" customFormat="1" ht="10.199999999999999">
      <c r="B344" s="32"/>
      <c r="D344" s="149" t="s">
        <v>162</v>
      </c>
      <c r="F344" s="150" t="s">
        <v>1991</v>
      </c>
      <c r="I344" s="151"/>
      <c r="L344" s="32"/>
      <c r="M344" s="152"/>
      <c r="T344" s="56"/>
      <c r="AT344" s="17" t="s">
        <v>162</v>
      </c>
      <c r="AU344" s="17" t="s">
        <v>87</v>
      </c>
    </row>
    <row r="345" spans="2:65" s="12" customFormat="1" ht="10.199999999999999">
      <c r="B345" s="153"/>
      <c r="D345" s="149" t="s">
        <v>163</v>
      </c>
      <c r="E345" s="154" t="s">
        <v>1</v>
      </c>
      <c r="F345" s="155" t="s">
        <v>1993</v>
      </c>
      <c r="H345" s="154" t="s">
        <v>1</v>
      </c>
      <c r="I345" s="156"/>
      <c r="L345" s="153"/>
      <c r="M345" s="157"/>
      <c r="T345" s="158"/>
      <c r="AT345" s="154" t="s">
        <v>163</v>
      </c>
      <c r="AU345" s="154" t="s">
        <v>87</v>
      </c>
      <c r="AV345" s="12" t="s">
        <v>85</v>
      </c>
      <c r="AW345" s="12" t="s">
        <v>33</v>
      </c>
      <c r="AX345" s="12" t="s">
        <v>77</v>
      </c>
      <c r="AY345" s="154" t="s">
        <v>149</v>
      </c>
    </row>
    <row r="346" spans="2:65" s="13" customFormat="1" ht="10.199999999999999">
      <c r="B346" s="159"/>
      <c r="D346" s="149" t="s">
        <v>163</v>
      </c>
      <c r="E346" s="160" t="s">
        <v>1</v>
      </c>
      <c r="F346" s="161" t="s">
        <v>1766</v>
      </c>
      <c r="H346" s="162">
        <v>6</v>
      </c>
      <c r="I346" s="163"/>
      <c r="L346" s="159"/>
      <c r="M346" s="164"/>
      <c r="T346" s="165"/>
      <c r="AT346" s="160" t="s">
        <v>163</v>
      </c>
      <c r="AU346" s="160" t="s">
        <v>87</v>
      </c>
      <c r="AV346" s="13" t="s">
        <v>87</v>
      </c>
      <c r="AW346" s="13" t="s">
        <v>33</v>
      </c>
      <c r="AX346" s="13" t="s">
        <v>85</v>
      </c>
      <c r="AY346" s="160" t="s">
        <v>149</v>
      </c>
    </row>
    <row r="347" spans="2:65" s="1" customFormat="1" ht="16.5" customHeight="1">
      <c r="B347" s="32"/>
      <c r="C347" s="176" t="s">
        <v>610</v>
      </c>
      <c r="D347" s="176" t="s">
        <v>414</v>
      </c>
      <c r="E347" s="177" t="s">
        <v>1752</v>
      </c>
      <c r="F347" s="178" t="s">
        <v>1753</v>
      </c>
      <c r="G347" s="179" t="s">
        <v>505</v>
      </c>
      <c r="H347" s="180">
        <v>1</v>
      </c>
      <c r="I347" s="181"/>
      <c r="J347" s="182">
        <f>ROUND(I347*H347,2)</f>
        <v>0</v>
      </c>
      <c r="K347" s="178" t="s">
        <v>159</v>
      </c>
      <c r="L347" s="183"/>
      <c r="M347" s="184" t="s">
        <v>1</v>
      </c>
      <c r="N347" s="185" t="s">
        <v>42</v>
      </c>
      <c r="P347" s="145">
        <f>O347*H347</f>
        <v>0</v>
      </c>
      <c r="Q347" s="145">
        <v>0.26200000000000001</v>
      </c>
      <c r="R347" s="145">
        <f>Q347*H347</f>
        <v>0.26200000000000001</v>
      </c>
      <c r="S347" s="145">
        <v>0</v>
      </c>
      <c r="T347" s="146">
        <f>S347*H347</f>
        <v>0</v>
      </c>
      <c r="AR347" s="147" t="s">
        <v>200</v>
      </c>
      <c r="AT347" s="147" t="s">
        <v>414</v>
      </c>
      <c r="AU347" s="147" t="s">
        <v>87</v>
      </c>
      <c r="AY347" s="17" t="s">
        <v>149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7" t="s">
        <v>85</v>
      </c>
      <c r="BK347" s="148">
        <f>ROUND(I347*H347,2)</f>
        <v>0</v>
      </c>
      <c r="BL347" s="17" t="s">
        <v>148</v>
      </c>
      <c r="BM347" s="147" t="s">
        <v>1754</v>
      </c>
    </row>
    <row r="348" spans="2:65" s="1" customFormat="1" ht="10.199999999999999">
      <c r="B348" s="32"/>
      <c r="D348" s="149" t="s">
        <v>162</v>
      </c>
      <c r="F348" s="150" t="s">
        <v>1753</v>
      </c>
      <c r="I348" s="151"/>
      <c r="L348" s="32"/>
      <c r="M348" s="152"/>
      <c r="T348" s="56"/>
      <c r="AT348" s="17" t="s">
        <v>162</v>
      </c>
      <c r="AU348" s="17" t="s">
        <v>87</v>
      </c>
    </row>
    <row r="349" spans="2:65" s="13" customFormat="1" ht="10.199999999999999">
      <c r="B349" s="159"/>
      <c r="D349" s="149" t="s">
        <v>163</v>
      </c>
      <c r="E349" s="160" t="s">
        <v>1</v>
      </c>
      <c r="F349" s="161" t="s">
        <v>1751</v>
      </c>
      <c r="H349" s="162">
        <v>1</v>
      </c>
      <c r="I349" s="163"/>
      <c r="L349" s="159"/>
      <c r="M349" s="164"/>
      <c r="T349" s="165"/>
      <c r="AT349" s="160" t="s">
        <v>163</v>
      </c>
      <c r="AU349" s="160" t="s">
        <v>87</v>
      </c>
      <c r="AV349" s="13" t="s">
        <v>87</v>
      </c>
      <c r="AW349" s="13" t="s">
        <v>33</v>
      </c>
      <c r="AX349" s="13" t="s">
        <v>85</v>
      </c>
      <c r="AY349" s="160" t="s">
        <v>149</v>
      </c>
    </row>
    <row r="350" spans="2:65" s="1" customFormat="1" ht="16.5" customHeight="1">
      <c r="B350" s="32"/>
      <c r="C350" s="176" t="s">
        <v>615</v>
      </c>
      <c r="D350" s="176" t="s">
        <v>414</v>
      </c>
      <c r="E350" s="177" t="s">
        <v>1756</v>
      </c>
      <c r="F350" s="178" t="s">
        <v>1757</v>
      </c>
      <c r="G350" s="179" t="s">
        <v>505</v>
      </c>
      <c r="H350" s="180">
        <v>4</v>
      </c>
      <c r="I350" s="181"/>
      <c r="J350" s="182">
        <f>ROUND(I350*H350,2)</f>
        <v>0</v>
      </c>
      <c r="K350" s="178" t="s">
        <v>159</v>
      </c>
      <c r="L350" s="183"/>
      <c r="M350" s="184" t="s">
        <v>1</v>
      </c>
      <c r="N350" s="185" t="s">
        <v>42</v>
      </c>
      <c r="P350" s="145">
        <f>O350*H350</f>
        <v>0</v>
      </c>
      <c r="Q350" s="145">
        <v>0.52600000000000002</v>
      </c>
      <c r="R350" s="145">
        <f>Q350*H350</f>
        <v>2.1040000000000001</v>
      </c>
      <c r="S350" s="145">
        <v>0</v>
      </c>
      <c r="T350" s="146">
        <f>S350*H350</f>
        <v>0</v>
      </c>
      <c r="AR350" s="147" t="s">
        <v>200</v>
      </c>
      <c r="AT350" s="147" t="s">
        <v>414</v>
      </c>
      <c r="AU350" s="147" t="s">
        <v>87</v>
      </c>
      <c r="AY350" s="17" t="s">
        <v>149</v>
      </c>
      <c r="BE350" s="148">
        <f>IF(N350="základní",J350,0)</f>
        <v>0</v>
      </c>
      <c r="BF350" s="148">
        <f>IF(N350="snížená",J350,0)</f>
        <v>0</v>
      </c>
      <c r="BG350" s="148">
        <f>IF(N350="zákl. přenesená",J350,0)</f>
        <v>0</v>
      </c>
      <c r="BH350" s="148">
        <f>IF(N350="sníž. přenesená",J350,0)</f>
        <v>0</v>
      </c>
      <c r="BI350" s="148">
        <f>IF(N350="nulová",J350,0)</f>
        <v>0</v>
      </c>
      <c r="BJ350" s="17" t="s">
        <v>85</v>
      </c>
      <c r="BK350" s="148">
        <f>ROUND(I350*H350,2)</f>
        <v>0</v>
      </c>
      <c r="BL350" s="17" t="s">
        <v>148</v>
      </c>
      <c r="BM350" s="147" t="s">
        <v>1758</v>
      </c>
    </row>
    <row r="351" spans="2:65" s="1" customFormat="1" ht="10.199999999999999">
      <c r="B351" s="32"/>
      <c r="D351" s="149" t="s">
        <v>162</v>
      </c>
      <c r="F351" s="150" t="s">
        <v>1757</v>
      </c>
      <c r="I351" s="151"/>
      <c r="L351" s="32"/>
      <c r="M351" s="152"/>
      <c r="T351" s="56"/>
      <c r="AT351" s="17" t="s">
        <v>162</v>
      </c>
      <c r="AU351" s="17" t="s">
        <v>87</v>
      </c>
    </row>
    <row r="352" spans="2:65" s="13" customFormat="1" ht="10.199999999999999">
      <c r="B352" s="159"/>
      <c r="D352" s="149" t="s">
        <v>163</v>
      </c>
      <c r="E352" s="160" t="s">
        <v>1</v>
      </c>
      <c r="F352" s="161" t="s">
        <v>1994</v>
      </c>
      <c r="H352" s="162">
        <v>4</v>
      </c>
      <c r="I352" s="163"/>
      <c r="L352" s="159"/>
      <c r="M352" s="164"/>
      <c r="T352" s="165"/>
      <c r="AT352" s="160" t="s">
        <v>163</v>
      </c>
      <c r="AU352" s="160" t="s">
        <v>87</v>
      </c>
      <c r="AV352" s="13" t="s">
        <v>87</v>
      </c>
      <c r="AW352" s="13" t="s">
        <v>33</v>
      </c>
      <c r="AX352" s="13" t="s">
        <v>85</v>
      </c>
      <c r="AY352" s="160" t="s">
        <v>149</v>
      </c>
    </row>
    <row r="353" spans="2:65" s="1" customFormat="1" ht="16.5" customHeight="1">
      <c r="B353" s="32"/>
      <c r="C353" s="176" t="s">
        <v>622</v>
      </c>
      <c r="D353" s="176" t="s">
        <v>414</v>
      </c>
      <c r="E353" s="177" t="s">
        <v>1763</v>
      </c>
      <c r="F353" s="178" t="s">
        <v>1764</v>
      </c>
      <c r="G353" s="179" t="s">
        <v>505</v>
      </c>
      <c r="H353" s="180">
        <v>6</v>
      </c>
      <c r="I353" s="181"/>
      <c r="J353" s="182">
        <f>ROUND(I353*H353,2)</f>
        <v>0</v>
      </c>
      <c r="K353" s="178" t="s">
        <v>159</v>
      </c>
      <c r="L353" s="183"/>
      <c r="M353" s="184" t="s">
        <v>1</v>
      </c>
      <c r="N353" s="185" t="s">
        <v>42</v>
      </c>
      <c r="P353" s="145">
        <f>O353*H353</f>
        <v>0</v>
      </c>
      <c r="Q353" s="145">
        <v>0.56999999999999995</v>
      </c>
      <c r="R353" s="145">
        <f>Q353*H353</f>
        <v>3.42</v>
      </c>
      <c r="S353" s="145">
        <v>0</v>
      </c>
      <c r="T353" s="146">
        <f>S353*H353</f>
        <v>0</v>
      </c>
      <c r="AR353" s="147" t="s">
        <v>200</v>
      </c>
      <c r="AT353" s="147" t="s">
        <v>414</v>
      </c>
      <c r="AU353" s="147" t="s">
        <v>87</v>
      </c>
      <c r="AY353" s="17" t="s">
        <v>149</v>
      </c>
      <c r="BE353" s="148">
        <f>IF(N353="základní",J353,0)</f>
        <v>0</v>
      </c>
      <c r="BF353" s="148">
        <f>IF(N353="snížená",J353,0)</f>
        <v>0</v>
      </c>
      <c r="BG353" s="148">
        <f>IF(N353="zákl. přenesená",J353,0)</f>
        <v>0</v>
      </c>
      <c r="BH353" s="148">
        <f>IF(N353="sníž. přenesená",J353,0)</f>
        <v>0</v>
      </c>
      <c r="BI353" s="148">
        <f>IF(N353="nulová",J353,0)</f>
        <v>0</v>
      </c>
      <c r="BJ353" s="17" t="s">
        <v>85</v>
      </c>
      <c r="BK353" s="148">
        <f>ROUND(I353*H353,2)</f>
        <v>0</v>
      </c>
      <c r="BL353" s="17" t="s">
        <v>148</v>
      </c>
      <c r="BM353" s="147" t="s">
        <v>1765</v>
      </c>
    </row>
    <row r="354" spans="2:65" s="1" customFormat="1" ht="10.199999999999999">
      <c r="B354" s="32"/>
      <c r="D354" s="149" t="s">
        <v>162</v>
      </c>
      <c r="F354" s="150" t="s">
        <v>1764</v>
      </c>
      <c r="I354" s="151"/>
      <c r="L354" s="32"/>
      <c r="M354" s="152"/>
      <c r="T354" s="56"/>
      <c r="AT354" s="17" t="s">
        <v>162</v>
      </c>
      <c r="AU354" s="17" t="s">
        <v>87</v>
      </c>
    </row>
    <row r="355" spans="2:65" s="13" customFormat="1" ht="10.199999999999999">
      <c r="B355" s="159"/>
      <c r="D355" s="149" t="s">
        <v>163</v>
      </c>
      <c r="E355" s="160" t="s">
        <v>1</v>
      </c>
      <c r="F355" s="161" t="s">
        <v>1766</v>
      </c>
      <c r="H355" s="162">
        <v>6</v>
      </c>
      <c r="I355" s="163"/>
      <c r="L355" s="159"/>
      <c r="M355" s="164"/>
      <c r="T355" s="165"/>
      <c r="AT355" s="160" t="s">
        <v>163</v>
      </c>
      <c r="AU355" s="160" t="s">
        <v>87</v>
      </c>
      <c r="AV355" s="13" t="s">
        <v>87</v>
      </c>
      <c r="AW355" s="13" t="s">
        <v>33</v>
      </c>
      <c r="AX355" s="13" t="s">
        <v>85</v>
      </c>
      <c r="AY355" s="160" t="s">
        <v>149</v>
      </c>
    </row>
    <row r="356" spans="2:65" s="1" customFormat="1" ht="16.5" customHeight="1">
      <c r="B356" s="32"/>
      <c r="C356" s="176" t="s">
        <v>629</v>
      </c>
      <c r="D356" s="176" t="s">
        <v>414</v>
      </c>
      <c r="E356" s="177" t="s">
        <v>1995</v>
      </c>
      <c r="F356" s="178" t="s">
        <v>1996</v>
      </c>
      <c r="G356" s="179" t="s">
        <v>1997</v>
      </c>
      <c r="H356" s="180">
        <v>1</v>
      </c>
      <c r="I356" s="181"/>
      <c r="J356" s="182">
        <f>ROUND(I356*H356,2)</f>
        <v>0</v>
      </c>
      <c r="K356" s="178" t="s">
        <v>1</v>
      </c>
      <c r="L356" s="183"/>
      <c r="M356" s="184" t="s">
        <v>1</v>
      </c>
      <c r="N356" s="185" t="s">
        <v>42</v>
      </c>
      <c r="P356" s="145">
        <f>O356*H356</f>
        <v>0</v>
      </c>
      <c r="Q356" s="145">
        <v>0.45300000000000001</v>
      </c>
      <c r="R356" s="145">
        <f>Q356*H356</f>
        <v>0.45300000000000001</v>
      </c>
      <c r="S356" s="145">
        <v>0</v>
      </c>
      <c r="T356" s="146">
        <f>S356*H356</f>
        <v>0</v>
      </c>
      <c r="AR356" s="147" t="s">
        <v>200</v>
      </c>
      <c r="AT356" s="147" t="s">
        <v>414</v>
      </c>
      <c r="AU356" s="147" t="s">
        <v>87</v>
      </c>
      <c r="AY356" s="17" t="s">
        <v>149</v>
      </c>
      <c r="BE356" s="148">
        <f>IF(N356="základní",J356,0)</f>
        <v>0</v>
      </c>
      <c r="BF356" s="148">
        <f>IF(N356="snížená",J356,0)</f>
        <v>0</v>
      </c>
      <c r="BG356" s="148">
        <f>IF(N356="zákl. přenesená",J356,0)</f>
        <v>0</v>
      </c>
      <c r="BH356" s="148">
        <f>IF(N356="sníž. přenesená",J356,0)</f>
        <v>0</v>
      </c>
      <c r="BI356" s="148">
        <f>IF(N356="nulová",J356,0)</f>
        <v>0</v>
      </c>
      <c r="BJ356" s="17" t="s">
        <v>85</v>
      </c>
      <c r="BK356" s="148">
        <f>ROUND(I356*H356,2)</f>
        <v>0</v>
      </c>
      <c r="BL356" s="17" t="s">
        <v>148</v>
      </c>
      <c r="BM356" s="147" t="s">
        <v>1998</v>
      </c>
    </row>
    <row r="357" spans="2:65" s="1" customFormat="1" ht="10.199999999999999">
      <c r="B357" s="32"/>
      <c r="D357" s="149" t="s">
        <v>162</v>
      </c>
      <c r="F357" s="150" t="s">
        <v>1996</v>
      </c>
      <c r="I357" s="151"/>
      <c r="L357" s="32"/>
      <c r="M357" s="152"/>
      <c r="T357" s="56"/>
      <c r="AT357" s="17" t="s">
        <v>162</v>
      </c>
      <c r="AU357" s="17" t="s">
        <v>87</v>
      </c>
    </row>
    <row r="358" spans="2:65" s="13" customFormat="1" ht="10.199999999999999">
      <c r="B358" s="159"/>
      <c r="D358" s="149" t="s">
        <v>163</v>
      </c>
      <c r="E358" s="160" t="s">
        <v>1</v>
      </c>
      <c r="F358" s="161" t="s">
        <v>1751</v>
      </c>
      <c r="H358" s="162">
        <v>1</v>
      </c>
      <c r="I358" s="163"/>
      <c r="L358" s="159"/>
      <c r="M358" s="164"/>
      <c r="T358" s="165"/>
      <c r="AT358" s="160" t="s">
        <v>163</v>
      </c>
      <c r="AU358" s="160" t="s">
        <v>87</v>
      </c>
      <c r="AV358" s="13" t="s">
        <v>87</v>
      </c>
      <c r="AW358" s="13" t="s">
        <v>33</v>
      </c>
      <c r="AX358" s="13" t="s">
        <v>85</v>
      </c>
      <c r="AY358" s="160" t="s">
        <v>149</v>
      </c>
    </row>
    <row r="359" spans="2:65" s="1" customFormat="1" ht="21.75" customHeight="1">
      <c r="B359" s="32"/>
      <c r="C359" s="136" t="s">
        <v>636</v>
      </c>
      <c r="D359" s="136" t="s">
        <v>155</v>
      </c>
      <c r="E359" s="137" t="s">
        <v>1999</v>
      </c>
      <c r="F359" s="138" t="s">
        <v>2000</v>
      </c>
      <c r="G359" s="139" t="s">
        <v>505</v>
      </c>
      <c r="H359" s="140">
        <v>2</v>
      </c>
      <c r="I359" s="141"/>
      <c r="J359" s="142">
        <f>ROUND(I359*H359,2)</f>
        <v>0</v>
      </c>
      <c r="K359" s="138" t="s">
        <v>159</v>
      </c>
      <c r="L359" s="32"/>
      <c r="M359" s="143" t="s">
        <v>1</v>
      </c>
      <c r="N359" s="144" t="s">
        <v>42</v>
      </c>
      <c r="P359" s="145">
        <f>O359*H359</f>
        <v>0</v>
      </c>
      <c r="Q359" s="145">
        <v>0.09</v>
      </c>
      <c r="R359" s="145">
        <f>Q359*H359</f>
        <v>0.18</v>
      </c>
      <c r="S359" s="145">
        <v>0</v>
      </c>
      <c r="T359" s="146">
        <f>S359*H359</f>
        <v>0</v>
      </c>
      <c r="AR359" s="147" t="s">
        <v>148</v>
      </c>
      <c r="AT359" s="147" t="s">
        <v>155</v>
      </c>
      <c r="AU359" s="147" t="s">
        <v>87</v>
      </c>
      <c r="AY359" s="17" t="s">
        <v>149</v>
      </c>
      <c r="BE359" s="148">
        <f>IF(N359="základní",J359,0)</f>
        <v>0</v>
      </c>
      <c r="BF359" s="148">
        <f>IF(N359="snížená",J359,0)</f>
        <v>0</v>
      </c>
      <c r="BG359" s="148">
        <f>IF(N359="zákl. přenesená",J359,0)</f>
        <v>0</v>
      </c>
      <c r="BH359" s="148">
        <f>IF(N359="sníž. přenesená",J359,0)</f>
        <v>0</v>
      </c>
      <c r="BI359" s="148">
        <f>IF(N359="nulová",J359,0)</f>
        <v>0</v>
      </c>
      <c r="BJ359" s="17" t="s">
        <v>85</v>
      </c>
      <c r="BK359" s="148">
        <f>ROUND(I359*H359,2)</f>
        <v>0</v>
      </c>
      <c r="BL359" s="17" t="s">
        <v>148</v>
      </c>
      <c r="BM359" s="147" t="s">
        <v>2001</v>
      </c>
    </row>
    <row r="360" spans="2:65" s="1" customFormat="1" ht="10.199999999999999">
      <c r="B360" s="32"/>
      <c r="D360" s="149" t="s">
        <v>162</v>
      </c>
      <c r="F360" s="150" t="s">
        <v>2000</v>
      </c>
      <c r="I360" s="151"/>
      <c r="L360" s="32"/>
      <c r="M360" s="152"/>
      <c r="T360" s="56"/>
      <c r="AT360" s="17" t="s">
        <v>162</v>
      </c>
      <c r="AU360" s="17" t="s">
        <v>87</v>
      </c>
    </row>
    <row r="361" spans="2:65" s="13" customFormat="1" ht="10.199999999999999">
      <c r="B361" s="159"/>
      <c r="D361" s="149" t="s">
        <v>163</v>
      </c>
      <c r="E361" s="160" t="s">
        <v>1</v>
      </c>
      <c r="F361" s="161" t="s">
        <v>2002</v>
      </c>
      <c r="H361" s="162">
        <v>2</v>
      </c>
      <c r="I361" s="163"/>
      <c r="L361" s="159"/>
      <c r="M361" s="164"/>
      <c r="T361" s="165"/>
      <c r="AT361" s="160" t="s">
        <v>163</v>
      </c>
      <c r="AU361" s="160" t="s">
        <v>87</v>
      </c>
      <c r="AV361" s="13" t="s">
        <v>87</v>
      </c>
      <c r="AW361" s="13" t="s">
        <v>33</v>
      </c>
      <c r="AX361" s="13" t="s">
        <v>85</v>
      </c>
      <c r="AY361" s="160" t="s">
        <v>149</v>
      </c>
    </row>
    <row r="362" spans="2:65" s="1" customFormat="1" ht="16.5" customHeight="1">
      <c r="B362" s="32"/>
      <c r="C362" s="176" t="s">
        <v>643</v>
      </c>
      <c r="D362" s="176" t="s">
        <v>414</v>
      </c>
      <c r="E362" s="177" t="s">
        <v>2003</v>
      </c>
      <c r="F362" s="178" t="s">
        <v>2004</v>
      </c>
      <c r="G362" s="179" t="s">
        <v>505</v>
      </c>
      <c r="H362" s="180">
        <v>2</v>
      </c>
      <c r="I362" s="181"/>
      <c r="J362" s="182">
        <f>ROUND(I362*H362,2)</f>
        <v>0</v>
      </c>
      <c r="K362" s="178" t="s">
        <v>1</v>
      </c>
      <c r="L362" s="183"/>
      <c r="M362" s="184" t="s">
        <v>1</v>
      </c>
      <c r="N362" s="185" t="s">
        <v>42</v>
      </c>
      <c r="P362" s="145">
        <f>O362*H362</f>
        <v>0</v>
      </c>
      <c r="Q362" s="145">
        <v>0.19600000000000001</v>
      </c>
      <c r="R362" s="145">
        <f>Q362*H362</f>
        <v>0.39200000000000002</v>
      </c>
      <c r="S362" s="145">
        <v>0</v>
      </c>
      <c r="T362" s="146">
        <f>S362*H362</f>
        <v>0</v>
      </c>
      <c r="AR362" s="147" t="s">
        <v>200</v>
      </c>
      <c r="AT362" s="147" t="s">
        <v>414</v>
      </c>
      <c r="AU362" s="147" t="s">
        <v>87</v>
      </c>
      <c r="AY362" s="17" t="s">
        <v>149</v>
      </c>
      <c r="BE362" s="148">
        <f>IF(N362="základní",J362,0)</f>
        <v>0</v>
      </c>
      <c r="BF362" s="148">
        <f>IF(N362="snížená",J362,0)</f>
        <v>0</v>
      </c>
      <c r="BG362" s="148">
        <f>IF(N362="zákl. přenesená",J362,0)</f>
        <v>0</v>
      </c>
      <c r="BH362" s="148">
        <f>IF(N362="sníž. přenesená",J362,0)</f>
        <v>0</v>
      </c>
      <c r="BI362" s="148">
        <f>IF(N362="nulová",J362,0)</f>
        <v>0</v>
      </c>
      <c r="BJ362" s="17" t="s">
        <v>85</v>
      </c>
      <c r="BK362" s="148">
        <f>ROUND(I362*H362,2)</f>
        <v>0</v>
      </c>
      <c r="BL362" s="17" t="s">
        <v>148</v>
      </c>
      <c r="BM362" s="147" t="s">
        <v>2005</v>
      </c>
    </row>
    <row r="363" spans="2:65" s="1" customFormat="1" ht="10.199999999999999">
      <c r="B363" s="32"/>
      <c r="D363" s="149" t="s">
        <v>162</v>
      </c>
      <c r="F363" s="150" t="s">
        <v>2004</v>
      </c>
      <c r="I363" s="151"/>
      <c r="L363" s="32"/>
      <c r="M363" s="152"/>
      <c r="T363" s="56"/>
      <c r="AT363" s="17" t="s">
        <v>162</v>
      </c>
      <c r="AU363" s="17" t="s">
        <v>87</v>
      </c>
    </row>
    <row r="364" spans="2:65" s="13" customFormat="1" ht="10.199999999999999">
      <c r="B364" s="159"/>
      <c r="D364" s="149" t="s">
        <v>163</v>
      </c>
      <c r="E364" s="160" t="s">
        <v>1</v>
      </c>
      <c r="F364" s="161" t="s">
        <v>2006</v>
      </c>
      <c r="H364" s="162">
        <v>2</v>
      </c>
      <c r="I364" s="163"/>
      <c r="L364" s="159"/>
      <c r="M364" s="164"/>
      <c r="T364" s="165"/>
      <c r="AT364" s="160" t="s">
        <v>163</v>
      </c>
      <c r="AU364" s="160" t="s">
        <v>87</v>
      </c>
      <c r="AV364" s="13" t="s">
        <v>87</v>
      </c>
      <c r="AW364" s="13" t="s">
        <v>33</v>
      </c>
      <c r="AX364" s="13" t="s">
        <v>85</v>
      </c>
      <c r="AY364" s="160" t="s">
        <v>149</v>
      </c>
    </row>
    <row r="365" spans="2:65" s="12" customFormat="1" ht="10.199999999999999">
      <c r="B365" s="153"/>
      <c r="D365" s="149" t="s">
        <v>163</v>
      </c>
      <c r="E365" s="154" t="s">
        <v>1</v>
      </c>
      <c r="F365" s="155" t="s">
        <v>1780</v>
      </c>
      <c r="H365" s="154" t="s">
        <v>1</v>
      </c>
      <c r="I365" s="156"/>
      <c r="L365" s="153"/>
      <c r="M365" s="157"/>
      <c r="T365" s="158"/>
      <c r="AT365" s="154" t="s">
        <v>163</v>
      </c>
      <c r="AU365" s="154" t="s">
        <v>87</v>
      </c>
      <c r="AV365" s="12" t="s">
        <v>85</v>
      </c>
      <c r="AW365" s="12" t="s">
        <v>33</v>
      </c>
      <c r="AX365" s="12" t="s">
        <v>77</v>
      </c>
      <c r="AY365" s="154" t="s">
        <v>149</v>
      </c>
    </row>
    <row r="366" spans="2:65" s="1" customFormat="1" ht="21.75" customHeight="1">
      <c r="B366" s="32"/>
      <c r="C366" s="136" t="s">
        <v>648</v>
      </c>
      <c r="D366" s="136" t="s">
        <v>155</v>
      </c>
      <c r="E366" s="137" t="s">
        <v>1773</v>
      </c>
      <c r="F366" s="138" t="s">
        <v>1774</v>
      </c>
      <c r="G366" s="139" t="s">
        <v>505</v>
      </c>
      <c r="H366" s="140">
        <v>5</v>
      </c>
      <c r="I366" s="141"/>
      <c r="J366" s="142">
        <f>ROUND(I366*H366,2)</f>
        <v>0</v>
      </c>
      <c r="K366" s="138" t="s">
        <v>159</v>
      </c>
      <c r="L366" s="32"/>
      <c r="M366" s="143" t="s">
        <v>1</v>
      </c>
      <c r="N366" s="144" t="s">
        <v>42</v>
      </c>
      <c r="P366" s="145">
        <f>O366*H366</f>
        <v>0</v>
      </c>
      <c r="Q366" s="145">
        <v>0.09</v>
      </c>
      <c r="R366" s="145">
        <f>Q366*H366</f>
        <v>0.44999999999999996</v>
      </c>
      <c r="S366" s="145">
        <v>0</v>
      </c>
      <c r="T366" s="146">
        <f>S366*H366</f>
        <v>0</v>
      </c>
      <c r="AR366" s="147" t="s">
        <v>148</v>
      </c>
      <c r="AT366" s="147" t="s">
        <v>155</v>
      </c>
      <c r="AU366" s="147" t="s">
        <v>87</v>
      </c>
      <c r="AY366" s="17" t="s">
        <v>149</v>
      </c>
      <c r="BE366" s="148">
        <f>IF(N366="základní",J366,0)</f>
        <v>0</v>
      </c>
      <c r="BF366" s="148">
        <f>IF(N366="snížená",J366,0)</f>
        <v>0</v>
      </c>
      <c r="BG366" s="148">
        <f>IF(N366="zákl. přenesená",J366,0)</f>
        <v>0</v>
      </c>
      <c r="BH366" s="148">
        <f>IF(N366="sníž. přenesená",J366,0)</f>
        <v>0</v>
      </c>
      <c r="BI366" s="148">
        <f>IF(N366="nulová",J366,0)</f>
        <v>0</v>
      </c>
      <c r="BJ366" s="17" t="s">
        <v>85</v>
      </c>
      <c r="BK366" s="148">
        <f>ROUND(I366*H366,2)</f>
        <v>0</v>
      </c>
      <c r="BL366" s="17" t="s">
        <v>148</v>
      </c>
      <c r="BM366" s="147" t="s">
        <v>1545</v>
      </c>
    </row>
    <row r="367" spans="2:65" s="1" customFormat="1" ht="10.199999999999999">
      <c r="B367" s="32"/>
      <c r="D367" s="149" t="s">
        <v>162</v>
      </c>
      <c r="F367" s="150" t="s">
        <v>1774</v>
      </c>
      <c r="I367" s="151"/>
      <c r="L367" s="32"/>
      <c r="M367" s="152"/>
      <c r="T367" s="56"/>
      <c r="AT367" s="17" t="s">
        <v>162</v>
      </c>
      <c r="AU367" s="17" t="s">
        <v>87</v>
      </c>
    </row>
    <row r="368" spans="2:65" s="13" customFormat="1" ht="10.199999999999999">
      <c r="B368" s="159"/>
      <c r="D368" s="149" t="s">
        <v>163</v>
      </c>
      <c r="E368" s="160" t="s">
        <v>1</v>
      </c>
      <c r="F368" s="161" t="s">
        <v>2007</v>
      </c>
      <c r="H368" s="162">
        <v>5</v>
      </c>
      <c r="I368" s="163"/>
      <c r="L368" s="159"/>
      <c r="M368" s="164"/>
      <c r="T368" s="165"/>
      <c r="AT368" s="160" t="s">
        <v>163</v>
      </c>
      <c r="AU368" s="160" t="s">
        <v>87</v>
      </c>
      <c r="AV368" s="13" t="s">
        <v>87</v>
      </c>
      <c r="AW368" s="13" t="s">
        <v>33</v>
      </c>
      <c r="AX368" s="13" t="s">
        <v>85</v>
      </c>
      <c r="AY368" s="160" t="s">
        <v>149</v>
      </c>
    </row>
    <row r="369" spans="2:65" s="1" customFormat="1" ht="16.5" customHeight="1">
      <c r="B369" s="32"/>
      <c r="C369" s="176" t="s">
        <v>655</v>
      </c>
      <c r="D369" s="176" t="s">
        <v>414</v>
      </c>
      <c r="E369" s="177" t="s">
        <v>1776</v>
      </c>
      <c r="F369" s="178" t="s">
        <v>1777</v>
      </c>
      <c r="G369" s="179" t="s">
        <v>505</v>
      </c>
      <c r="H369" s="180">
        <v>5</v>
      </c>
      <c r="I369" s="181"/>
      <c r="J369" s="182">
        <f>ROUND(I369*H369,2)</f>
        <v>0</v>
      </c>
      <c r="K369" s="178" t="s">
        <v>159</v>
      </c>
      <c r="L369" s="183"/>
      <c r="M369" s="184" t="s">
        <v>1</v>
      </c>
      <c r="N369" s="185" t="s">
        <v>42</v>
      </c>
      <c r="P369" s="145">
        <f>O369*H369</f>
        <v>0</v>
      </c>
      <c r="Q369" s="145">
        <v>0.19600000000000001</v>
      </c>
      <c r="R369" s="145">
        <f>Q369*H369</f>
        <v>0.98</v>
      </c>
      <c r="S369" s="145">
        <v>0</v>
      </c>
      <c r="T369" s="146">
        <f>S369*H369</f>
        <v>0</v>
      </c>
      <c r="AR369" s="147" t="s">
        <v>200</v>
      </c>
      <c r="AT369" s="147" t="s">
        <v>414</v>
      </c>
      <c r="AU369" s="147" t="s">
        <v>87</v>
      </c>
      <c r="AY369" s="17" t="s">
        <v>149</v>
      </c>
      <c r="BE369" s="148">
        <f>IF(N369="základní",J369,0)</f>
        <v>0</v>
      </c>
      <c r="BF369" s="148">
        <f>IF(N369="snížená",J369,0)</f>
        <v>0</v>
      </c>
      <c r="BG369" s="148">
        <f>IF(N369="zákl. přenesená",J369,0)</f>
        <v>0</v>
      </c>
      <c r="BH369" s="148">
        <f>IF(N369="sníž. přenesená",J369,0)</f>
        <v>0</v>
      </c>
      <c r="BI369" s="148">
        <f>IF(N369="nulová",J369,0)</f>
        <v>0</v>
      </c>
      <c r="BJ369" s="17" t="s">
        <v>85</v>
      </c>
      <c r="BK369" s="148">
        <f>ROUND(I369*H369,2)</f>
        <v>0</v>
      </c>
      <c r="BL369" s="17" t="s">
        <v>148</v>
      </c>
      <c r="BM369" s="147" t="s">
        <v>1778</v>
      </c>
    </row>
    <row r="370" spans="2:65" s="1" customFormat="1" ht="10.199999999999999">
      <c r="B370" s="32"/>
      <c r="D370" s="149" t="s">
        <v>162</v>
      </c>
      <c r="F370" s="150" t="s">
        <v>1777</v>
      </c>
      <c r="I370" s="151"/>
      <c r="L370" s="32"/>
      <c r="M370" s="152"/>
      <c r="T370" s="56"/>
      <c r="AT370" s="17" t="s">
        <v>162</v>
      </c>
      <c r="AU370" s="17" t="s">
        <v>87</v>
      </c>
    </row>
    <row r="371" spans="2:65" s="13" customFormat="1" ht="10.199999999999999">
      <c r="B371" s="159"/>
      <c r="D371" s="149" t="s">
        <v>163</v>
      </c>
      <c r="E371" s="160" t="s">
        <v>1</v>
      </c>
      <c r="F371" s="161" t="s">
        <v>2008</v>
      </c>
      <c r="H371" s="162">
        <v>5</v>
      </c>
      <c r="I371" s="163"/>
      <c r="L371" s="159"/>
      <c r="M371" s="164"/>
      <c r="T371" s="165"/>
      <c r="AT371" s="160" t="s">
        <v>163</v>
      </c>
      <c r="AU371" s="160" t="s">
        <v>87</v>
      </c>
      <c r="AV371" s="13" t="s">
        <v>87</v>
      </c>
      <c r="AW371" s="13" t="s">
        <v>33</v>
      </c>
      <c r="AX371" s="13" t="s">
        <v>85</v>
      </c>
      <c r="AY371" s="160" t="s">
        <v>149</v>
      </c>
    </row>
    <row r="372" spans="2:65" s="12" customFormat="1" ht="10.199999999999999">
      <c r="B372" s="153"/>
      <c r="D372" s="149" t="s">
        <v>163</v>
      </c>
      <c r="E372" s="154" t="s">
        <v>1</v>
      </c>
      <c r="F372" s="155" t="s">
        <v>1780</v>
      </c>
      <c r="H372" s="154" t="s">
        <v>1</v>
      </c>
      <c r="I372" s="156"/>
      <c r="L372" s="153"/>
      <c r="M372" s="157"/>
      <c r="T372" s="158"/>
      <c r="AT372" s="154" t="s">
        <v>163</v>
      </c>
      <c r="AU372" s="154" t="s">
        <v>87</v>
      </c>
      <c r="AV372" s="12" t="s">
        <v>85</v>
      </c>
      <c r="AW372" s="12" t="s">
        <v>33</v>
      </c>
      <c r="AX372" s="12" t="s">
        <v>77</v>
      </c>
      <c r="AY372" s="154" t="s">
        <v>149</v>
      </c>
    </row>
    <row r="373" spans="2:65" s="1" customFormat="1" ht="16.5" customHeight="1">
      <c r="B373" s="32"/>
      <c r="C373" s="136" t="s">
        <v>662</v>
      </c>
      <c r="D373" s="136" t="s">
        <v>155</v>
      </c>
      <c r="E373" s="137" t="s">
        <v>2009</v>
      </c>
      <c r="F373" s="138" t="s">
        <v>2010</v>
      </c>
      <c r="G373" s="139" t="s">
        <v>505</v>
      </c>
      <c r="H373" s="140">
        <v>33</v>
      </c>
      <c r="I373" s="141"/>
      <c r="J373" s="142">
        <f>ROUND(I373*H373,2)</f>
        <v>0</v>
      </c>
      <c r="K373" s="138" t="s">
        <v>159</v>
      </c>
      <c r="L373" s="32"/>
      <c r="M373" s="143" t="s">
        <v>1</v>
      </c>
      <c r="N373" s="144" t="s">
        <v>42</v>
      </c>
      <c r="P373" s="145">
        <f>O373*H373</f>
        <v>0</v>
      </c>
      <c r="Q373" s="145">
        <v>4.2000000000000002E-4</v>
      </c>
      <c r="R373" s="145">
        <f>Q373*H373</f>
        <v>1.3860000000000001E-2</v>
      </c>
      <c r="S373" s="145">
        <v>0</v>
      </c>
      <c r="T373" s="146">
        <f>S373*H373</f>
        <v>0</v>
      </c>
      <c r="AR373" s="147" t="s">
        <v>148</v>
      </c>
      <c r="AT373" s="147" t="s">
        <v>155</v>
      </c>
      <c r="AU373" s="147" t="s">
        <v>87</v>
      </c>
      <c r="AY373" s="17" t="s">
        <v>149</v>
      </c>
      <c r="BE373" s="148">
        <f>IF(N373="základní",J373,0)</f>
        <v>0</v>
      </c>
      <c r="BF373" s="148">
        <f>IF(N373="snížená",J373,0)</f>
        <v>0</v>
      </c>
      <c r="BG373" s="148">
        <f>IF(N373="zákl. přenesená",J373,0)</f>
        <v>0</v>
      </c>
      <c r="BH373" s="148">
        <f>IF(N373="sníž. přenesená",J373,0)</f>
        <v>0</v>
      </c>
      <c r="BI373" s="148">
        <f>IF(N373="nulová",J373,0)</f>
        <v>0</v>
      </c>
      <c r="BJ373" s="17" t="s">
        <v>85</v>
      </c>
      <c r="BK373" s="148">
        <f>ROUND(I373*H373,2)</f>
        <v>0</v>
      </c>
      <c r="BL373" s="17" t="s">
        <v>148</v>
      </c>
      <c r="BM373" s="147" t="s">
        <v>2011</v>
      </c>
    </row>
    <row r="374" spans="2:65" s="1" customFormat="1" ht="19.2">
      <c r="B374" s="32"/>
      <c r="D374" s="149" t="s">
        <v>162</v>
      </c>
      <c r="F374" s="150" t="s">
        <v>2012</v>
      </c>
      <c r="I374" s="151"/>
      <c r="L374" s="32"/>
      <c r="M374" s="152"/>
      <c r="T374" s="56"/>
      <c r="AT374" s="17" t="s">
        <v>162</v>
      </c>
      <c r="AU374" s="17" t="s">
        <v>87</v>
      </c>
    </row>
    <row r="375" spans="2:65" s="12" customFormat="1" ht="10.199999999999999">
      <c r="B375" s="153"/>
      <c r="D375" s="149" t="s">
        <v>163</v>
      </c>
      <c r="E375" s="154" t="s">
        <v>1</v>
      </c>
      <c r="F375" s="155" t="s">
        <v>2013</v>
      </c>
      <c r="H375" s="154" t="s">
        <v>1</v>
      </c>
      <c r="I375" s="156"/>
      <c r="L375" s="153"/>
      <c r="M375" s="157"/>
      <c r="T375" s="158"/>
      <c r="AT375" s="154" t="s">
        <v>163</v>
      </c>
      <c r="AU375" s="154" t="s">
        <v>87</v>
      </c>
      <c r="AV375" s="12" t="s">
        <v>85</v>
      </c>
      <c r="AW375" s="12" t="s">
        <v>33</v>
      </c>
      <c r="AX375" s="12" t="s">
        <v>77</v>
      </c>
      <c r="AY375" s="154" t="s">
        <v>149</v>
      </c>
    </row>
    <row r="376" spans="2:65" s="13" customFormat="1" ht="10.199999999999999">
      <c r="B376" s="159"/>
      <c r="D376" s="149" t="s">
        <v>163</v>
      </c>
      <c r="E376" s="160" t="s">
        <v>1</v>
      </c>
      <c r="F376" s="161" t="s">
        <v>2014</v>
      </c>
      <c r="H376" s="162">
        <v>33</v>
      </c>
      <c r="I376" s="163"/>
      <c r="L376" s="159"/>
      <c r="M376" s="164"/>
      <c r="T376" s="165"/>
      <c r="AT376" s="160" t="s">
        <v>163</v>
      </c>
      <c r="AU376" s="160" t="s">
        <v>87</v>
      </c>
      <c r="AV376" s="13" t="s">
        <v>87</v>
      </c>
      <c r="AW376" s="13" t="s">
        <v>33</v>
      </c>
      <c r="AX376" s="13" t="s">
        <v>85</v>
      </c>
      <c r="AY376" s="160" t="s">
        <v>149</v>
      </c>
    </row>
    <row r="377" spans="2:65" s="1" customFormat="1" ht="16.5" customHeight="1">
      <c r="B377" s="32"/>
      <c r="C377" s="136" t="s">
        <v>670</v>
      </c>
      <c r="D377" s="136" t="s">
        <v>155</v>
      </c>
      <c r="E377" s="137" t="s">
        <v>2015</v>
      </c>
      <c r="F377" s="138" t="s">
        <v>2016</v>
      </c>
      <c r="G377" s="139" t="s">
        <v>505</v>
      </c>
      <c r="H377" s="140">
        <v>2</v>
      </c>
      <c r="I377" s="141"/>
      <c r="J377" s="142">
        <f>ROUND(I377*H377,2)</f>
        <v>0</v>
      </c>
      <c r="K377" s="138" t="s">
        <v>159</v>
      </c>
      <c r="L377" s="32"/>
      <c r="M377" s="143" t="s">
        <v>1</v>
      </c>
      <c r="N377" s="144" t="s">
        <v>42</v>
      </c>
      <c r="P377" s="145">
        <f>O377*H377</f>
        <v>0</v>
      </c>
      <c r="Q377" s="145">
        <v>1.6199999999999999E-3</v>
      </c>
      <c r="R377" s="145">
        <f>Q377*H377</f>
        <v>3.2399999999999998E-3</v>
      </c>
      <c r="S377" s="145">
        <v>0</v>
      </c>
      <c r="T377" s="146">
        <f>S377*H377</f>
        <v>0</v>
      </c>
      <c r="AR377" s="147" t="s">
        <v>148</v>
      </c>
      <c r="AT377" s="147" t="s">
        <v>155</v>
      </c>
      <c r="AU377" s="147" t="s">
        <v>87</v>
      </c>
      <c r="AY377" s="17" t="s">
        <v>149</v>
      </c>
      <c r="BE377" s="148">
        <f>IF(N377="základní",J377,0)</f>
        <v>0</v>
      </c>
      <c r="BF377" s="148">
        <f>IF(N377="snížená",J377,0)</f>
        <v>0</v>
      </c>
      <c r="BG377" s="148">
        <f>IF(N377="zákl. přenesená",J377,0)</f>
        <v>0</v>
      </c>
      <c r="BH377" s="148">
        <f>IF(N377="sníž. přenesená",J377,0)</f>
        <v>0</v>
      </c>
      <c r="BI377" s="148">
        <f>IF(N377="nulová",J377,0)</f>
        <v>0</v>
      </c>
      <c r="BJ377" s="17" t="s">
        <v>85</v>
      </c>
      <c r="BK377" s="148">
        <f>ROUND(I377*H377,2)</f>
        <v>0</v>
      </c>
      <c r="BL377" s="17" t="s">
        <v>148</v>
      </c>
      <c r="BM377" s="147" t="s">
        <v>2017</v>
      </c>
    </row>
    <row r="378" spans="2:65" s="1" customFormat="1" ht="10.199999999999999">
      <c r="B378" s="32"/>
      <c r="D378" s="149" t="s">
        <v>162</v>
      </c>
      <c r="F378" s="150" t="s">
        <v>2018</v>
      </c>
      <c r="I378" s="151"/>
      <c r="L378" s="32"/>
      <c r="M378" s="152"/>
      <c r="T378" s="56"/>
      <c r="AT378" s="17" t="s">
        <v>162</v>
      </c>
      <c r="AU378" s="17" t="s">
        <v>87</v>
      </c>
    </row>
    <row r="379" spans="2:65" s="13" customFormat="1" ht="10.199999999999999">
      <c r="B379" s="159"/>
      <c r="D379" s="149" t="s">
        <v>163</v>
      </c>
      <c r="E379" s="160" t="s">
        <v>1</v>
      </c>
      <c r="F379" s="161" t="s">
        <v>2019</v>
      </c>
      <c r="H379" s="162">
        <v>2</v>
      </c>
      <c r="I379" s="163"/>
      <c r="L379" s="159"/>
      <c r="M379" s="164"/>
      <c r="T379" s="165"/>
      <c r="AT379" s="160" t="s">
        <v>163</v>
      </c>
      <c r="AU379" s="160" t="s">
        <v>87</v>
      </c>
      <c r="AV379" s="13" t="s">
        <v>87</v>
      </c>
      <c r="AW379" s="13" t="s">
        <v>33</v>
      </c>
      <c r="AX379" s="13" t="s">
        <v>85</v>
      </c>
      <c r="AY379" s="160" t="s">
        <v>149</v>
      </c>
    </row>
    <row r="380" spans="2:65" s="11" customFormat="1" ht="22.8" customHeight="1">
      <c r="B380" s="124"/>
      <c r="D380" s="125" t="s">
        <v>76</v>
      </c>
      <c r="E380" s="134" t="s">
        <v>1209</v>
      </c>
      <c r="F380" s="134" t="s">
        <v>1210</v>
      </c>
      <c r="I380" s="127"/>
      <c r="J380" s="135">
        <f>BK380</f>
        <v>0</v>
      </c>
      <c r="L380" s="124"/>
      <c r="M380" s="129"/>
      <c r="P380" s="130">
        <f>SUM(P381:P382)</f>
        <v>0</v>
      </c>
      <c r="R380" s="130">
        <f>SUM(R381:R382)</f>
        <v>0</v>
      </c>
      <c r="T380" s="131">
        <f>SUM(T381:T382)</f>
        <v>0</v>
      </c>
      <c r="AR380" s="125" t="s">
        <v>85</v>
      </c>
      <c r="AT380" s="132" t="s">
        <v>76</v>
      </c>
      <c r="AU380" s="132" t="s">
        <v>85</v>
      </c>
      <c r="AY380" s="125" t="s">
        <v>149</v>
      </c>
      <c r="BK380" s="133">
        <f>SUM(BK381:BK382)</f>
        <v>0</v>
      </c>
    </row>
    <row r="381" spans="2:65" s="1" customFormat="1" ht="16.5" customHeight="1">
      <c r="B381" s="32"/>
      <c r="C381" s="136" t="s">
        <v>677</v>
      </c>
      <c r="D381" s="136" t="s">
        <v>155</v>
      </c>
      <c r="E381" s="137" t="s">
        <v>1613</v>
      </c>
      <c r="F381" s="138" t="s">
        <v>1614</v>
      </c>
      <c r="G381" s="139" t="s">
        <v>395</v>
      </c>
      <c r="H381" s="140">
        <v>281.03800000000001</v>
      </c>
      <c r="I381" s="141"/>
      <c r="J381" s="142">
        <f>ROUND(I381*H381,2)</f>
        <v>0</v>
      </c>
      <c r="K381" s="138" t="s">
        <v>159</v>
      </c>
      <c r="L381" s="32"/>
      <c r="M381" s="143" t="s">
        <v>1</v>
      </c>
      <c r="N381" s="144" t="s">
        <v>42</v>
      </c>
      <c r="P381" s="145">
        <f>O381*H381</f>
        <v>0</v>
      </c>
      <c r="Q381" s="145">
        <v>0</v>
      </c>
      <c r="R381" s="145">
        <f>Q381*H381</f>
        <v>0</v>
      </c>
      <c r="S381" s="145">
        <v>0</v>
      </c>
      <c r="T381" s="146">
        <f>S381*H381</f>
        <v>0</v>
      </c>
      <c r="AR381" s="147" t="s">
        <v>148</v>
      </c>
      <c r="AT381" s="147" t="s">
        <v>155</v>
      </c>
      <c r="AU381" s="147" t="s">
        <v>87</v>
      </c>
      <c r="AY381" s="17" t="s">
        <v>149</v>
      </c>
      <c r="BE381" s="148">
        <f>IF(N381="základní",J381,0)</f>
        <v>0</v>
      </c>
      <c r="BF381" s="148">
        <f>IF(N381="snížená",J381,0)</f>
        <v>0</v>
      </c>
      <c r="BG381" s="148">
        <f>IF(N381="zákl. přenesená",J381,0)</f>
        <v>0</v>
      </c>
      <c r="BH381" s="148">
        <f>IF(N381="sníž. přenesená",J381,0)</f>
        <v>0</v>
      </c>
      <c r="BI381" s="148">
        <f>IF(N381="nulová",J381,0)</f>
        <v>0</v>
      </c>
      <c r="BJ381" s="17" t="s">
        <v>85</v>
      </c>
      <c r="BK381" s="148">
        <f>ROUND(I381*H381,2)</f>
        <v>0</v>
      </c>
      <c r="BL381" s="17" t="s">
        <v>148</v>
      </c>
      <c r="BM381" s="147" t="s">
        <v>1615</v>
      </c>
    </row>
    <row r="382" spans="2:65" s="1" customFormat="1" ht="19.2">
      <c r="B382" s="32"/>
      <c r="D382" s="149" t="s">
        <v>162</v>
      </c>
      <c r="F382" s="150" t="s">
        <v>1616</v>
      </c>
      <c r="I382" s="151"/>
      <c r="L382" s="32"/>
      <c r="M382" s="196"/>
      <c r="N382" s="197"/>
      <c r="O382" s="197"/>
      <c r="P382" s="197"/>
      <c r="Q382" s="197"/>
      <c r="R382" s="197"/>
      <c r="S382" s="197"/>
      <c r="T382" s="198"/>
      <c r="AT382" s="17" t="s">
        <v>162</v>
      </c>
      <c r="AU382" s="17" t="s">
        <v>87</v>
      </c>
    </row>
    <row r="383" spans="2:65" s="1" customFormat="1" ht="6.9" customHeight="1">
      <c r="B383" s="44"/>
      <c r="C383" s="45"/>
      <c r="D383" s="45"/>
      <c r="E383" s="45"/>
      <c r="F383" s="45"/>
      <c r="G383" s="45"/>
      <c r="H383" s="45"/>
      <c r="I383" s="45"/>
      <c r="J383" s="45"/>
      <c r="K383" s="45"/>
      <c r="L383" s="32"/>
    </row>
  </sheetData>
  <sheetProtection algorithmName="SHA-512" hashValue="gBSRSPNP/fDmapZmXHP5Z0WM7hg0zBUDYPObquV+mbiGixpWO/5JwICHgbo0u8ONekt/ESPUCVH2wBtN++G7Ig==" saltValue="rHD30h3GCgzIXcTYYW+Gn537dOalKR7hoLkVhM6n/c1qmNRrVt8tYLWgiDXFU5ismnVRxQ+Mfd95I5dG4OX7lw==" spinCount="100000" sheet="1" objects="1" scenarios="1" formatColumns="0" formatRows="0" autoFilter="0"/>
  <autoFilter ref="C121:K382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5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7" t="s">
        <v>108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118</v>
      </c>
      <c r="L4" s="20"/>
      <c r="M4" s="93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1" t="str">
        <f>'Rekapitulace stavby'!K6</f>
        <v>Stavební úpravy MK v ulici U sv. Petra a Pavla v Třeboni - 2. etapa</v>
      </c>
      <c r="F7" s="242"/>
      <c r="G7" s="242"/>
      <c r="H7" s="242"/>
      <c r="L7" s="20"/>
    </row>
    <row r="8" spans="2:46" ht="12" customHeight="1">
      <c r="B8" s="20"/>
      <c r="D8" s="27" t="s">
        <v>119</v>
      </c>
      <c r="L8" s="20"/>
    </row>
    <row r="9" spans="2:46" s="1" customFormat="1" ht="16.5" customHeight="1">
      <c r="B9" s="32"/>
      <c r="E9" s="241" t="s">
        <v>2020</v>
      </c>
      <c r="F9" s="243"/>
      <c r="G9" s="243"/>
      <c r="H9" s="243"/>
      <c r="L9" s="32"/>
    </row>
    <row r="10" spans="2:46" s="1" customFormat="1" ht="12" customHeight="1">
      <c r="B10" s="32"/>
      <c r="D10" s="27" t="s">
        <v>2021</v>
      </c>
      <c r="L10" s="32"/>
    </row>
    <row r="11" spans="2:46" s="1" customFormat="1" ht="16.5" customHeight="1">
      <c r="B11" s="32"/>
      <c r="E11" s="204" t="s">
        <v>2022</v>
      </c>
      <c r="F11" s="243"/>
      <c r="G11" s="243"/>
      <c r="H11" s="243"/>
      <c r="L11" s="32"/>
    </row>
    <row r="12" spans="2:46" s="1" customFormat="1" ht="10.199999999999999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1. 3. 2024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4" t="str">
        <f>'Rekapitulace stavby'!E14</f>
        <v>Vyplň údaj</v>
      </c>
      <c r="F20" s="209"/>
      <c r="G20" s="209"/>
      <c r="H20" s="209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>
      <c r="B23" s="32"/>
      <c r="E23" s="25" t="s">
        <v>32</v>
      </c>
      <c r="I23" s="27" t="s">
        <v>27</v>
      </c>
      <c r="J23" s="25" t="s">
        <v>1618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16.5" customHeight="1">
      <c r="B29" s="94"/>
      <c r="E29" s="214" t="s">
        <v>1</v>
      </c>
      <c r="F29" s="214"/>
      <c r="G29" s="214"/>
      <c r="H29" s="214"/>
      <c r="L29" s="94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37</v>
      </c>
      <c r="J32" s="66">
        <f>ROUND(J125, 2)</f>
        <v>0</v>
      </c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>
      <c r="B35" s="32"/>
      <c r="D35" s="55" t="s">
        <v>41</v>
      </c>
      <c r="E35" s="27" t="s">
        <v>42</v>
      </c>
      <c r="F35" s="86">
        <f>ROUND((SUM(BE125:BE258)),  2)</f>
        <v>0</v>
      </c>
      <c r="I35" s="96">
        <v>0.21</v>
      </c>
      <c r="J35" s="86">
        <f>ROUND(((SUM(BE125:BE258))*I35),  2)</f>
        <v>0</v>
      </c>
      <c r="L35" s="32"/>
    </row>
    <row r="36" spans="2:12" s="1" customFormat="1" ht="14.4" customHeight="1">
      <c r="B36" s="32"/>
      <c r="E36" s="27" t="s">
        <v>43</v>
      </c>
      <c r="F36" s="86">
        <f>ROUND((SUM(BF125:BF258)),  2)</f>
        <v>0</v>
      </c>
      <c r="I36" s="96">
        <v>0.15</v>
      </c>
      <c r="J36" s="86">
        <f>ROUND(((SUM(BF125:BF258))*I36),  2)</f>
        <v>0</v>
      </c>
      <c r="L36" s="32"/>
    </row>
    <row r="37" spans="2:12" s="1" customFormat="1" ht="14.4" hidden="1" customHeight="1">
      <c r="B37" s="32"/>
      <c r="E37" s="27" t="s">
        <v>44</v>
      </c>
      <c r="F37" s="86">
        <f>ROUND((SUM(BG125:BG258)),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>
      <c r="B38" s="32"/>
      <c r="E38" s="27" t="s">
        <v>45</v>
      </c>
      <c r="F38" s="86">
        <f>ROUND((SUM(BH125:BH258)),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>
      <c r="B39" s="32"/>
      <c r="E39" s="27" t="s">
        <v>46</v>
      </c>
      <c r="F39" s="86">
        <f>ROUND((SUM(BI125:BI258)),  2)</f>
        <v>0</v>
      </c>
      <c r="I39" s="96">
        <v>0</v>
      </c>
      <c r="J39" s="86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121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1" t="str">
        <f>E7</f>
        <v>Stavební úpravy MK v ulici U sv. Petra a Pavla v Třeboni - 2. etapa</v>
      </c>
      <c r="F85" s="242"/>
      <c r="G85" s="242"/>
      <c r="H85" s="242"/>
      <c r="L85" s="32"/>
    </row>
    <row r="86" spans="2:12" ht="12" customHeight="1">
      <c r="B86" s="20"/>
      <c r="C86" s="27" t="s">
        <v>119</v>
      </c>
      <c r="L86" s="20"/>
    </row>
    <row r="87" spans="2:12" s="1" customFormat="1" ht="16.5" customHeight="1">
      <c r="B87" s="32"/>
      <c r="E87" s="241" t="s">
        <v>2020</v>
      </c>
      <c r="F87" s="243"/>
      <c r="G87" s="243"/>
      <c r="H87" s="243"/>
      <c r="L87" s="32"/>
    </row>
    <row r="88" spans="2:12" s="1" customFormat="1" ht="12" customHeight="1">
      <c r="B88" s="32"/>
      <c r="C88" s="27" t="s">
        <v>2021</v>
      </c>
      <c r="L88" s="32"/>
    </row>
    <row r="89" spans="2:12" s="1" customFormat="1" ht="16.5" customHeight="1">
      <c r="B89" s="32"/>
      <c r="E89" s="204" t="str">
        <f>E11</f>
        <v>304a - Vodovodní přípojky</v>
      </c>
      <c r="F89" s="243"/>
      <c r="G89" s="243"/>
      <c r="H89" s="243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1. 3. 2024</v>
      </c>
      <c r="L91" s="32"/>
    </row>
    <row r="92" spans="2:12" s="1" customFormat="1" ht="6.9" customHeight="1">
      <c r="B92" s="32"/>
      <c r="L92" s="32"/>
    </row>
    <row r="93" spans="2:12" s="1" customFormat="1" ht="15.15" customHeight="1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122</v>
      </c>
      <c r="D96" s="97"/>
      <c r="E96" s="97"/>
      <c r="F96" s="97"/>
      <c r="G96" s="97"/>
      <c r="H96" s="97"/>
      <c r="I96" s="97"/>
      <c r="J96" s="106" t="s">
        <v>123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07" t="s">
        <v>124</v>
      </c>
      <c r="J98" s="66">
        <f>J125</f>
        <v>0</v>
      </c>
      <c r="L98" s="32"/>
      <c r="AU98" s="17" t="s">
        <v>125</v>
      </c>
    </row>
    <row r="99" spans="2:47" s="8" customFormat="1" ht="24.9" customHeight="1">
      <c r="B99" s="108"/>
      <c r="D99" s="109" t="s">
        <v>247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47" s="9" customFormat="1" ht="19.95" customHeight="1">
      <c r="B100" s="112"/>
      <c r="D100" s="113" t="s">
        <v>248</v>
      </c>
      <c r="E100" s="114"/>
      <c r="F100" s="114"/>
      <c r="G100" s="114"/>
      <c r="H100" s="114"/>
      <c r="I100" s="114"/>
      <c r="J100" s="115">
        <f>J127</f>
        <v>0</v>
      </c>
      <c r="L100" s="112"/>
    </row>
    <row r="101" spans="2:47" s="9" customFormat="1" ht="19.95" customHeight="1">
      <c r="B101" s="112"/>
      <c r="D101" s="113" t="s">
        <v>250</v>
      </c>
      <c r="E101" s="114"/>
      <c r="F101" s="114"/>
      <c r="G101" s="114"/>
      <c r="H101" s="114"/>
      <c r="I101" s="114"/>
      <c r="J101" s="115">
        <f>J187</f>
        <v>0</v>
      </c>
      <c r="L101" s="112"/>
    </row>
    <row r="102" spans="2:47" s="9" customFormat="1" ht="19.95" customHeight="1">
      <c r="B102" s="112"/>
      <c r="D102" s="113" t="s">
        <v>252</v>
      </c>
      <c r="E102" s="114"/>
      <c r="F102" s="114"/>
      <c r="G102" s="114"/>
      <c r="H102" s="114"/>
      <c r="I102" s="114"/>
      <c r="J102" s="115">
        <f>J192</f>
        <v>0</v>
      </c>
      <c r="L102" s="112"/>
    </row>
    <row r="103" spans="2:47" s="9" customFormat="1" ht="19.95" customHeight="1">
      <c r="B103" s="112"/>
      <c r="D103" s="113" t="s">
        <v>255</v>
      </c>
      <c r="E103" s="114"/>
      <c r="F103" s="114"/>
      <c r="G103" s="114"/>
      <c r="H103" s="114"/>
      <c r="I103" s="114"/>
      <c r="J103" s="115">
        <f>J256</f>
        <v>0</v>
      </c>
      <c r="L103" s="112"/>
    </row>
    <row r="104" spans="2:47" s="1" customFormat="1" ht="21.75" customHeight="1">
      <c r="B104" s="32"/>
      <c r="L104" s="32"/>
    </row>
    <row r="105" spans="2:47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" customHeight="1">
      <c r="B110" s="32"/>
      <c r="C110" s="21" t="s">
        <v>133</v>
      </c>
      <c r="L110" s="32"/>
    </row>
    <row r="111" spans="2:47" s="1" customFormat="1" ht="6.9" customHeight="1">
      <c r="B111" s="32"/>
      <c r="L111" s="32"/>
    </row>
    <row r="112" spans="2:47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41" t="str">
        <f>E7</f>
        <v>Stavební úpravy MK v ulici U sv. Petra a Pavla v Třeboni - 2. etapa</v>
      </c>
      <c r="F113" s="242"/>
      <c r="G113" s="242"/>
      <c r="H113" s="242"/>
      <c r="L113" s="32"/>
    </row>
    <row r="114" spans="2:65" ht="12" customHeight="1">
      <c r="B114" s="20"/>
      <c r="C114" s="27" t="s">
        <v>119</v>
      </c>
      <c r="L114" s="20"/>
    </row>
    <row r="115" spans="2:65" s="1" customFormat="1" ht="16.5" customHeight="1">
      <c r="B115" s="32"/>
      <c r="E115" s="241" t="s">
        <v>2020</v>
      </c>
      <c r="F115" s="243"/>
      <c r="G115" s="243"/>
      <c r="H115" s="243"/>
      <c r="L115" s="32"/>
    </row>
    <row r="116" spans="2:65" s="1" customFormat="1" ht="12" customHeight="1">
      <c r="B116" s="32"/>
      <c r="C116" s="27" t="s">
        <v>2021</v>
      </c>
      <c r="L116" s="32"/>
    </row>
    <row r="117" spans="2:65" s="1" customFormat="1" ht="16.5" customHeight="1">
      <c r="B117" s="32"/>
      <c r="E117" s="204" t="str">
        <f>E11</f>
        <v>304a - Vodovodní přípojky</v>
      </c>
      <c r="F117" s="243"/>
      <c r="G117" s="243"/>
      <c r="H117" s="243"/>
      <c r="L117" s="32"/>
    </row>
    <row r="118" spans="2:65" s="1" customFormat="1" ht="6.9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F14</f>
        <v>Třeboň</v>
      </c>
      <c r="I119" s="27" t="s">
        <v>22</v>
      </c>
      <c r="J119" s="52" t="str">
        <f>IF(J14="","",J14)</f>
        <v>1. 3. 2024</v>
      </c>
      <c r="L119" s="32"/>
    </row>
    <row r="120" spans="2:65" s="1" customFormat="1" ht="6.9" customHeight="1">
      <c r="B120" s="32"/>
      <c r="L120" s="32"/>
    </row>
    <row r="121" spans="2:65" s="1" customFormat="1" ht="15.15" customHeight="1">
      <c r="B121" s="32"/>
      <c r="C121" s="27" t="s">
        <v>24</v>
      </c>
      <c r="F121" s="25" t="str">
        <f>E17</f>
        <v>Město Třeboň</v>
      </c>
      <c r="I121" s="27" t="s">
        <v>30</v>
      </c>
      <c r="J121" s="30" t="str">
        <f>E23</f>
        <v>WAY project s.r.o.</v>
      </c>
      <c r="L121" s="32"/>
    </row>
    <row r="122" spans="2:65" s="1" customFormat="1" ht="15.15" customHeight="1">
      <c r="B122" s="32"/>
      <c r="C122" s="27" t="s">
        <v>28</v>
      </c>
      <c r="F122" s="25" t="str">
        <f>IF(E20="","",E20)</f>
        <v>Vyplň údaj</v>
      </c>
      <c r="I122" s="27" t="s">
        <v>34</v>
      </c>
      <c r="J122" s="30" t="str">
        <f>E26</f>
        <v xml:space="preserve"> 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6"/>
      <c r="C124" s="117" t="s">
        <v>134</v>
      </c>
      <c r="D124" s="118" t="s">
        <v>62</v>
      </c>
      <c r="E124" s="118" t="s">
        <v>58</v>
      </c>
      <c r="F124" s="118" t="s">
        <v>59</v>
      </c>
      <c r="G124" s="118" t="s">
        <v>135</v>
      </c>
      <c r="H124" s="118" t="s">
        <v>136</v>
      </c>
      <c r="I124" s="118" t="s">
        <v>137</v>
      </c>
      <c r="J124" s="118" t="s">
        <v>123</v>
      </c>
      <c r="K124" s="119" t="s">
        <v>138</v>
      </c>
      <c r="L124" s="116"/>
      <c r="M124" s="59" t="s">
        <v>1</v>
      </c>
      <c r="N124" s="60" t="s">
        <v>41</v>
      </c>
      <c r="O124" s="60" t="s">
        <v>139</v>
      </c>
      <c r="P124" s="60" t="s">
        <v>140</v>
      </c>
      <c r="Q124" s="60" t="s">
        <v>141</v>
      </c>
      <c r="R124" s="60" t="s">
        <v>142</v>
      </c>
      <c r="S124" s="60" t="s">
        <v>143</v>
      </c>
      <c r="T124" s="61" t="s">
        <v>144</v>
      </c>
    </row>
    <row r="125" spans="2:65" s="1" customFormat="1" ht="22.8" customHeight="1">
      <c r="B125" s="32"/>
      <c r="C125" s="64" t="s">
        <v>145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46.855094120000004</v>
      </c>
      <c r="S125" s="53"/>
      <c r="T125" s="122">
        <f>T126</f>
        <v>0</v>
      </c>
      <c r="AT125" s="17" t="s">
        <v>76</v>
      </c>
      <c r="AU125" s="17" t="s">
        <v>125</v>
      </c>
      <c r="BK125" s="123">
        <f>BK126</f>
        <v>0</v>
      </c>
    </row>
    <row r="126" spans="2:65" s="11" customFormat="1" ht="25.95" customHeight="1">
      <c r="B126" s="124"/>
      <c r="D126" s="125" t="s">
        <v>76</v>
      </c>
      <c r="E126" s="126" t="s">
        <v>256</v>
      </c>
      <c r="F126" s="126" t="s">
        <v>257</v>
      </c>
      <c r="I126" s="127"/>
      <c r="J126" s="128">
        <f>BK126</f>
        <v>0</v>
      </c>
      <c r="L126" s="124"/>
      <c r="M126" s="129"/>
      <c r="P126" s="130">
        <f>P127+P187+P192+P256</f>
        <v>0</v>
      </c>
      <c r="R126" s="130">
        <f>R127+R187+R192+R256</f>
        <v>46.855094120000004</v>
      </c>
      <c r="T126" s="131">
        <f>T127+T187+T192+T256</f>
        <v>0</v>
      </c>
      <c r="AR126" s="125" t="s">
        <v>85</v>
      </c>
      <c r="AT126" s="132" t="s">
        <v>76</v>
      </c>
      <c r="AU126" s="132" t="s">
        <v>77</v>
      </c>
      <c r="AY126" s="125" t="s">
        <v>149</v>
      </c>
      <c r="BK126" s="133">
        <f>BK127+BK187+BK192+BK256</f>
        <v>0</v>
      </c>
    </row>
    <row r="127" spans="2:65" s="11" customFormat="1" ht="22.8" customHeight="1">
      <c r="B127" s="124"/>
      <c r="D127" s="125" t="s">
        <v>76</v>
      </c>
      <c r="E127" s="134" t="s">
        <v>85</v>
      </c>
      <c r="F127" s="134" t="s">
        <v>258</v>
      </c>
      <c r="I127" s="127"/>
      <c r="J127" s="135">
        <f>BK127</f>
        <v>0</v>
      </c>
      <c r="L127" s="124"/>
      <c r="M127" s="129"/>
      <c r="P127" s="130">
        <f>SUM(P128:P186)</f>
        <v>0</v>
      </c>
      <c r="R127" s="130">
        <f>SUM(R128:R186)</f>
        <v>33.795724</v>
      </c>
      <c r="T127" s="131">
        <f>SUM(T128:T186)</f>
        <v>0</v>
      </c>
      <c r="AR127" s="125" t="s">
        <v>85</v>
      </c>
      <c r="AT127" s="132" t="s">
        <v>76</v>
      </c>
      <c r="AU127" s="132" t="s">
        <v>85</v>
      </c>
      <c r="AY127" s="125" t="s">
        <v>149</v>
      </c>
      <c r="BK127" s="133">
        <f>SUM(BK128:BK186)</f>
        <v>0</v>
      </c>
    </row>
    <row r="128" spans="2:65" s="1" customFormat="1" ht="16.5" customHeight="1">
      <c r="B128" s="32"/>
      <c r="C128" s="136" t="s">
        <v>85</v>
      </c>
      <c r="D128" s="136" t="s">
        <v>155</v>
      </c>
      <c r="E128" s="137" t="s">
        <v>2023</v>
      </c>
      <c r="F128" s="138" t="s">
        <v>2024</v>
      </c>
      <c r="G128" s="139" t="s">
        <v>309</v>
      </c>
      <c r="H128" s="140">
        <v>40</v>
      </c>
      <c r="I128" s="141"/>
      <c r="J128" s="142">
        <f>ROUND(I128*H128,2)</f>
        <v>0</v>
      </c>
      <c r="K128" s="138" t="s">
        <v>159</v>
      </c>
      <c r="L128" s="32"/>
      <c r="M128" s="143" t="s">
        <v>1</v>
      </c>
      <c r="N128" s="144" t="s">
        <v>42</v>
      </c>
      <c r="P128" s="145">
        <f>O128*H128</f>
        <v>0</v>
      </c>
      <c r="Q128" s="145">
        <v>3.0000000000000001E-5</v>
      </c>
      <c r="R128" s="145">
        <f>Q128*H128</f>
        <v>1.2000000000000001E-3</v>
      </c>
      <c r="S128" s="145">
        <v>0</v>
      </c>
      <c r="T128" s="146">
        <f>S128*H128</f>
        <v>0</v>
      </c>
      <c r="AR128" s="147" t="s">
        <v>148</v>
      </c>
      <c r="AT128" s="147" t="s">
        <v>155</v>
      </c>
      <c r="AU128" s="147" t="s">
        <v>87</v>
      </c>
      <c r="AY128" s="17" t="s">
        <v>149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85</v>
      </c>
      <c r="BK128" s="148">
        <f>ROUND(I128*H128,2)</f>
        <v>0</v>
      </c>
      <c r="BL128" s="17" t="s">
        <v>148</v>
      </c>
      <c r="BM128" s="147" t="s">
        <v>2025</v>
      </c>
    </row>
    <row r="129" spans="2:65" s="1" customFormat="1" ht="10.199999999999999">
      <c r="B129" s="32"/>
      <c r="D129" s="149" t="s">
        <v>162</v>
      </c>
      <c r="F129" s="150" t="s">
        <v>2026</v>
      </c>
      <c r="I129" s="151"/>
      <c r="L129" s="32"/>
      <c r="M129" s="152"/>
      <c r="T129" s="56"/>
      <c r="AT129" s="17" t="s">
        <v>162</v>
      </c>
      <c r="AU129" s="17" t="s">
        <v>87</v>
      </c>
    </row>
    <row r="130" spans="2:65" s="12" customFormat="1" ht="10.199999999999999">
      <c r="B130" s="153"/>
      <c r="D130" s="149" t="s">
        <v>163</v>
      </c>
      <c r="E130" s="154" t="s">
        <v>1</v>
      </c>
      <c r="F130" s="155" t="s">
        <v>1242</v>
      </c>
      <c r="H130" s="154" t="s">
        <v>1</v>
      </c>
      <c r="I130" s="156"/>
      <c r="L130" s="153"/>
      <c r="M130" s="157"/>
      <c r="T130" s="158"/>
      <c r="AT130" s="154" t="s">
        <v>163</v>
      </c>
      <c r="AU130" s="154" t="s">
        <v>87</v>
      </c>
      <c r="AV130" s="12" t="s">
        <v>85</v>
      </c>
      <c r="AW130" s="12" t="s">
        <v>33</v>
      </c>
      <c r="AX130" s="12" t="s">
        <v>77</v>
      </c>
      <c r="AY130" s="154" t="s">
        <v>149</v>
      </c>
    </row>
    <row r="131" spans="2:65" s="13" customFormat="1" ht="10.199999999999999">
      <c r="B131" s="159"/>
      <c r="D131" s="149" t="s">
        <v>163</v>
      </c>
      <c r="E131" s="160" t="s">
        <v>1</v>
      </c>
      <c r="F131" s="161" t="s">
        <v>2027</v>
      </c>
      <c r="H131" s="162">
        <v>40</v>
      </c>
      <c r="I131" s="163"/>
      <c r="L131" s="159"/>
      <c r="M131" s="164"/>
      <c r="T131" s="165"/>
      <c r="AT131" s="160" t="s">
        <v>163</v>
      </c>
      <c r="AU131" s="160" t="s">
        <v>87</v>
      </c>
      <c r="AV131" s="13" t="s">
        <v>87</v>
      </c>
      <c r="AW131" s="13" t="s">
        <v>33</v>
      </c>
      <c r="AX131" s="13" t="s">
        <v>85</v>
      </c>
      <c r="AY131" s="160" t="s">
        <v>149</v>
      </c>
    </row>
    <row r="132" spans="2:65" s="1" customFormat="1" ht="21.75" customHeight="1">
      <c r="B132" s="32"/>
      <c r="C132" s="136" t="s">
        <v>87</v>
      </c>
      <c r="D132" s="136" t="s">
        <v>155</v>
      </c>
      <c r="E132" s="137" t="s">
        <v>1244</v>
      </c>
      <c r="F132" s="138" t="s">
        <v>1245</v>
      </c>
      <c r="G132" s="139" t="s">
        <v>327</v>
      </c>
      <c r="H132" s="140">
        <v>76.44</v>
      </c>
      <c r="I132" s="141"/>
      <c r="J132" s="142">
        <f>ROUND(I132*H132,2)</f>
        <v>0</v>
      </c>
      <c r="K132" s="138" t="s">
        <v>159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148</v>
      </c>
      <c r="AT132" s="147" t="s">
        <v>155</v>
      </c>
      <c r="AU132" s="147" t="s">
        <v>87</v>
      </c>
      <c r="AY132" s="17" t="s">
        <v>149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148</v>
      </c>
      <c r="BM132" s="147" t="s">
        <v>2028</v>
      </c>
    </row>
    <row r="133" spans="2:65" s="1" customFormat="1" ht="19.2">
      <c r="B133" s="32"/>
      <c r="D133" s="149" t="s">
        <v>162</v>
      </c>
      <c r="F133" s="150" t="s">
        <v>1247</v>
      </c>
      <c r="I133" s="151"/>
      <c r="L133" s="32"/>
      <c r="M133" s="152"/>
      <c r="T133" s="56"/>
      <c r="AT133" s="17" t="s">
        <v>162</v>
      </c>
      <c r="AU133" s="17" t="s">
        <v>87</v>
      </c>
    </row>
    <row r="134" spans="2:65" s="13" customFormat="1" ht="10.199999999999999">
      <c r="B134" s="159"/>
      <c r="D134" s="149" t="s">
        <v>163</v>
      </c>
      <c r="E134" s="160" t="s">
        <v>1</v>
      </c>
      <c r="F134" s="161" t="s">
        <v>2029</v>
      </c>
      <c r="H134" s="162">
        <v>76.44</v>
      </c>
      <c r="I134" s="163"/>
      <c r="L134" s="159"/>
      <c r="M134" s="164"/>
      <c r="T134" s="165"/>
      <c r="AT134" s="160" t="s">
        <v>163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149</v>
      </c>
    </row>
    <row r="135" spans="2:65" s="12" customFormat="1" ht="10.199999999999999">
      <c r="B135" s="153"/>
      <c r="D135" s="149" t="s">
        <v>163</v>
      </c>
      <c r="E135" s="154" t="s">
        <v>1</v>
      </c>
      <c r="F135" s="155" t="s">
        <v>1250</v>
      </c>
      <c r="H135" s="154" t="s">
        <v>1</v>
      </c>
      <c r="I135" s="156"/>
      <c r="L135" s="153"/>
      <c r="M135" s="157"/>
      <c r="T135" s="158"/>
      <c r="AT135" s="154" t="s">
        <v>163</v>
      </c>
      <c r="AU135" s="154" t="s">
        <v>87</v>
      </c>
      <c r="AV135" s="12" t="s">
        <v>85</v>
      </c>
      <c r="AW135" s="12" t="s">
        <v>33</v>
      </c>
      <c r="AX135" s="12" t="s">
        <v>77</v>
      </c>
      <c r="AY135" s="154" t="s">
        <v>149</v>
      </c>
    </row>
    <row r="136" spans="2:65" s="12" customFormat="1" ht="10.199999999999999">
      <c r="B136" s="153"/>
      <c r="D136" s="149" t="s">
        <v>163</v>
      </c>
      <c r="E136" s="154" t="s">
        <v>1</v>
      </c>
      <c r="F136" s="155" t="s">
        <v>2030</v>
      </c>
      <c r="H136" s="154" t="s">
        <v>1</v>
      </c>
      <c r="I136" s="156"/>
      <c r="L136" s="153"/>
      <c r="M136" s="157"/>
      <c r="T136" s="158"/>
      <c r="AT136" s="154" t="s">
        <v>163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149</v>
      </c>
    </row>
    <row r="137" spans="2:65" s="1" customFormat="1" ht="16.5" customHeight="1">
      <c r="B137" s="32"/>
      <c r="C137" s="136" t="s">
        <v>171</v>
      </c>
      <c r="D137" s="136" t="s">
        <v>155</v>
      </c>
      <c r="E137" s="137" t="s">
        <v>2031</v>
      </c>
      <c r="F137" s="138" t="s">
        <v>2032</v>
      </c>
      <c r="G137" s="139" t="s">
        <v>327</v>
      </c>
      <c r="H137" s="140">
        <v>18.36</v>
      </c>
      <c r="I137" s="141"/>
      <c r="J137" s="142">
        <f>ROUND(I137*H137,2)</f>
        <v>0</v>
      </c>
      <c r="K137" s="138" t="s">
        <v>159</v>
      </c>
      <c r="L137" s="32"/>
      <c r="M137" s="143" t="s">
        <v>1</v>
      </c>
      <c r="N137" s="144" t="s">
        <v>42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148</v>
      </c>
      <c r="AT137" s="147" t="s">
        <v>155</v>
      </c>
      <c r="AU137" s="147" t="s">
        <v>87</v>
      </c>
      <c r="AY137" s="17" t="s">
        <v>149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85</v>
      </c>
      <c r="BK137" s="148">
        <f>ROUND(I137*H137,2)</f>
        <v>0</v>
      </c>
      <c r="BL137" s="17" t="s">
        <v>148</v>
      </c>
      <c r="BM137" s="147" t="s">
        <v>2033</v>
      </c>
    </row>
    <row r="138" spans="2:65" s="1" customFormat="1" ht="10.199999999999999">
      <c r="B138" s="32"/>
      <c r="D138" s="149" t="s">
        <v>162</v>
      </c>
      <c r="F138" s="150" t="s">
        <v>2034</v>
      </c>
      <c r="I138" s="151"/>
      <c r="L138" s="32"/>
      <c r="M138" s="152"/>
      <c r="T138" s="56"/>
      <c r="AT138" s="17" t="s">
        <v>162</v>
      </c>
      <c r="AU138" s="17" t="s">
        <v>87</v>
      </c>
    </row>
    <row r="139" spans="2:65" s="12" customFormat="1" ht="10.199999999999999">
      <c r="B139" s="153"/>
      <c r="D139" s="149" t="s">
        <v>163</v>
      </c>
      <c r="E139" s="154" t="s">
        <v>1</v>
      </c>
      <c r="F139" s="155" t="s">
        <v>2035</v>
      </c>
      <c r="H139" s="154" t="s">
        <v>1</v>
      </c>
      <c r="I139" s="156"/>
      <c r="L139" s="153"/>
      <c r="M139" s="157"/>
      <c r="T139" s="158"/>
      <c r="AT139" s="154" t="s">
        <v>163</v>
      </c>
      <c r="AU139" s="154" t="s">
        <v>87</v>
      </c>
      <c r="AV139" s="12" t="s">
        <v>85</v>
      </c>
      <c r="AW139" s="12" t="s">
        <v>33</v>
      </c>
      <c r="AX139" s="12" t="s">
        <v>77</v>
      </c>
      <c r="AY139" s="154" t="s">
        <v>149</v>
      </c>
    </row>
    <row r="140" spans="2:65" s="12" customFormat="1" ht="10.199999999999999">
      <c r="B140" s="153"/>
      <c r="D140" s="149" t="s">
        <v>163</v>
      </c>
      <c r="E140" s="154" t="s">
        <v>1</v>
      </c>
      <c r="F140" s="155" t="s">
        <v>2036</v>
      </c>
      <c r="H140" s="154" t="s">
        <v>1</v>
      </c>
      <c r="I140" s="156"/>
      <c r="L140" s="153"/>
      <c r="M140" s="157"/>
      <c r="T140" s="158"/>
      <c r="AT140" s="154" t="s">
        <v>163</v>
      </c>
      <c r="AU140" s="154" t="s">
        <v>87</v>
      </c>
      <c r="AV140" s="12" t="s">
        <v>85</v>
      </c>
      <c r="AW140" s="12" t="s">
        <v>33</v>
      </c>
      <c r="AX140" s="12" t="s">
        <v>77</v>
      </c>
      <c r="AY140" s="154" t="s">
        <v>149</v>
      </c>
    </row>
    <row r="141" spans="2:65" s="13" customFormat="1" ht="10.199999999999999">
      <c r="B141" s="159"/>
      <c r="D141" s="149" t="s">
        <v>163</v>
      </c>
      <c r="E141" s="160" t="s">
        <v>1</v>
      </c>
      <c r="F141" s="161" t="s">
        <v>2037</v>
      </c>
      <c r="H141" s="162">
        <v>18.36</v>
      </c>
      <c r="I141" s="163"/>
      <c r="L141" s="159"/>
      <c r="M141" s="164"/>
      <c r="T141" s="165"/>
      <c r="AT141" s="160" t="s">
        <v>163</v>
      </c>
      <c r="AU141" s="160" t="s">
        <v>87</v>
      </c>
      <c r="AV141" s="13" t="s">
        <v>87</v>
      </c>
      <c r="AW141" s="13" t="s">
        <v>33</v>
      </c>
      <c r="AX141" s="13" t="s">
        <v>85</v>
      </c>
      <c r="AY141" s="160" t="s">
        <v>149</v>
      </c>
    </row>
    <row r="142" spans="2:65" s="12" customFormat="1" ht="10.199999999999999">
      <c r="B142" s="153"/>
      <c r="D142" s="149" t="s">
        <v>163</v>
      </c>
      <c r="E142" s="154" t="s">
        <v>1</v>
      </c>
      <c r="F142" s="155" t="s">
        <v>2038</v>
      </c>
      <c r="H142" s="154" t="s">
        <v>1</v>
      </c>
      <c r="I142" s="156"/>
      <c r="L142" s="153"/>
      <c r="M142" s="157"/>
      <c r="T142" s="158"/>
      <c r="AT142" s="154" t="s">
        <v>163</v>
      </c>
      <c r="AU142" s="154" t="s">
        <v>87</v>
      </c>
      <c r="AV142" s="12" t="s">
        <v>85</v>
      </c>
      <c r="AW142" s="12" t="s">
        <v>33</v>
      </c>
      <c r="AX142" s="12" t="s">
        <v>77</v>
      </c>
      <c r="AY142" s="154" t="s">
        <v>149</v>
      </c>
    </row>
    <row r="143" spans="2:65" s="12" customFormat="1" ht="10.199999999999999">
      <c r="B143" s="153"/>
      <c r="D143" s="149" t="s">
        <v>163</v>
      </c>
      <c r="E143" s="154" t="s">
        <v>1</v>
      </c>
      <c r="F143" s="155" t="s">
        <v>2039</v>
      </c>
      <c r="H143" s="154" t="s">
        <v>1</v>
      </c>
      <c r="I143" s="156"/>
      <c r="L143" s="153"/>
      <c r="M143" s="157"/>
      <c r="T143" s="158"/>
      <c r="AT143" s="154" t="s">
        <v>163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149</v>
      </c>
    </row>
    <row r="144" spans="2:65" s="1" customFormat="1" ht="16.5" customHeight="1">
      <c r="B144" s="32"/>
      <c r="C144" s="136" t="s">
        <v>148</v>
      </c>
      <c r="D144" s="136" t="s">
        <v>155</v>
      </c>
      <c r="E144" s="137" t="s">
        <v>1252</v>
      </c>
      <c r="F144" s="138" t="s">
        <v>1253</v>
      </c>
      <c r="G144" s="139" t="s">
        <v>327</v>
      </c>
      <c r="H144" s="140">
        <v>15.288</v>
      </c>
      <c r="I144" s="141"/>
      <c r="J144" s="142">
        <f>ROUND(I144*H144,2)</f>
        <v>0</v>
      </c>
      <c r="K144" s="138" t="s">
        <v>159</v>
      </c>
      <c r="L144" s="32"/>
      <c r="M144" s="143" t="s">
        <v>1</v>
      </c>
      <c r="N144" s="144" t="s">
        <v>42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148</v>
      </c>
      <c r="AT144" s="147" t="s">
        <v>155</v>
      </c>
      <c r="AU144" s="147" t="s">
        <v>87</v>
      </c>
      <c r="AY144" s="17" t="s">
        <v>149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85</v>
      </c>
      <c r="BK144" s="148">
        <f>ROUND(I144*H144,2)</f>
        <v>0</v>
      </c>
      <c r="BL144" s="17" t="s">
        <v>148</v>
      </c>
      <c r="BM144" s="147" t="s">
        <v>2040</v>
      </c>
    </row>
    <row r="145" spans="2:65" s="1" customFormat="1" ht="19.2">
      <c r="B145" s="32"/>
      <c r="D145" s="149" t="s">
        <v>162</v>
      </c>
      <c r="F145" s="150" t="s">
        <v>1255</v>
      </c>
      <c r="I145" s="151"/>
      <c r="L145" s="32"/>
      <c r="M145" s="152"/>
      <c r="T145" s="56"/>
      <c r="AT145" s="17" t="s">
        <v>162</v>
      </c>
      <c r="AU145" s="17" t="s">
        <v>87</v>
      </c>
    </row>
    <row r="146" spans="2:65" s="12" customFormat="1" ht="10.199999999999999">
      <c r="B146" s="153"/>
      <c r="D146" s="149" t="s">
        <v>163</v>
      </c>
      <c r="E146" s="154" t="s">
        <v>1</v>
      </c>
      <c r="F146" s="155" t="s">
        <v>1624</v>
      </c>
      <c r="H146" s="154" t="s">
        <v>1</v>
      </c>
      <c r="I146" s="156"/>
      <c r="L146" s="153"/>
      <c r="M146" s="157"/>
      <c r="T146" s="158"/>
      <c r="AT146" s="154" t="s">
        <v>163</v>
      </c>
      <c r="AU146" s="154" t="s">
        <v>87</v>
      </c>
      <c r="AV146" s="12" t="s">
        <v>85</v>
      </c>
      <c r="AW146" s="12" t="s">
        <v>33</v>
      </c>
      <c r="AX146" s="12" t="s">
        <v>77</v>
      </c>
      <c r="AY146" s="154" t="s">
        <v>149</v>
      </c>
    </row>
    <row r="147" spans="2:65" s="13" customFormat="1" ht="10.199999999999999">
      <c r="B147" s="159"/>
      <c r="D147" s="149" t="s">
        <v>163</v>
      </c>
      <c r="E147" s="160" t="s">
        <v>1</v>
      </c>
      <c r="F147" s="161" t="s">
        <v>2041</v>
      </c>
      <c r="H147" s="162">
        <v>15.288</v>
      </c>
      <c r="I147" s="163"/>
      <c r="L147" s="159"/>
      <c r="M147" s="164"/>
      <c r="T147" s="165"/>
      <c r="AT147" s="160" t="s">
        <v>163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149</v>
      </c>
    </row>
    <row r="148" spans="2:65" s="1" customFormat="1" ht="16.5" customHeight="1">
      <c r="B148" s="32"/>
      <c r="C148" s="136" t="s">
        <v>152</v>
      </c>
      <c r="D148" s="136" t="s">
        <v>155</v>
      </c>
      <c r="E148" s="137" t="s">
        <v>357</v>
      </c>
      <c r="F148" s="138" t="s">
        <v>358</v>
      </c>
      <c r="G148" s="139" t="s">
        <v>261</v>
      </c>
      <c r="H148" s="140">
        <v>191.1</v>
      </c>
      <c r="I148" s="141"/>
      <c r="J148" s="142">
        <f>ROUND(I148*H148,2)</f>
        <v>0</v>
      </c>
      <c r="K148" s="138" t="s">
        <v>159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8.4000000000000003E-4</v>
      </c>
      <c r="R148" s="145">
        <f>Q148*H148</f>
        <v>0.160524</v>
      </c>
      <c r="S148" s="145">
        <v>0</v>
      </c>
      <c r="T148" s="146">
        <f>S148*H148</f>
        <v>0</v>
      </c>
      <c r="AR148" s="147" t="s">
        <v>148</v>
      </c>
      <c r="AT148" s="147" t="s">
        <v>155</v>
      </c>
      <c r="AU148" s="147" t="s">
        <v>87</v>
      </c>
      <c r="AY148" s="17" t="s">
        <v>149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148</v>
      </c>
      <c r="BM148" s="147" t="s">
        <v>2042</v>
      </c>
    </row>
    <row r="149" spans="2:65" s="1" customFormat="1" ht="10.199999999999999">
      <c r="B149" s="32"/>
      <c r="D149" s="149" t="s">
        <v>162</v>
      </c>
      <c r="F149" s="150" t="s">
        <v>360</v>
      </c>
      <c r="I149" s="151"/>
      <c r="L149" s="32"/>
      <c r="M149" s="152"/>
      <c r="T149" s="56"/>
      <c r="AT149" s="17" t="s">
        <v>162</v>
      </c>
      <c r="AU149" s="17" t="s">
        <v>87</v>
      </c>
    </row>
    <row r="150" spans="2:65" s="12" customFormat="1" ht="10.199999999999999">
      <c r="B150" s="153"/>
      <c r="D150" s="149" t="s">
        <v>163</v>
      </c>
      <c r="E150" s="154" t="s">
        <v>1</v>
      </c>
      <c r="F150" s="155" t="s">
        <v>2043</v>
      </c>
      <c r="H150" s="154" t="s">
        <v>1</v>
      </c>
      <c r="I150" s="156"/>
      <c r="L150" s="153"/>
      <c r="M150" s="157"/>
      <c r="T150" s="158"/>
      <c r="AT150" s="154" t="s">
        <v>163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149</v>
      </c>
    </row>
    <row r="151" spans="2:65" s="13" customFormat="1" ht="10.199999999999999">
      <c r="B151" s="159"/>
      <c r="D151" s="149" t="s">
        <v>163</v>
      </c>
      <c r="E151" s="160" t="s">
        <v>1</v>
      </c>
      <c r="F151" s="161" t="s">
        <v>2044</v>
      </c>
      <c r="H151" s="162">
        <v>191.1</v>
      </c>
      <c r="I151" s="163"/>
      <c r="L151" s="159"/>
      <c r="M151" s="164"/>
      <c r="T151" s="165"/>
      <c r="AT151" s="160" t="s">
        <v>163</v>
      </c>
      <c r="AU151" s="160" t="s">
        <v>87</v>
      </c>
      <c r="AV151" s="13" t="s">
        <v>87</v>
      </c>
      <c r="AW151" s="13" t="s">
        <v>33</v>
      </c>
      <c r="AX151" s="13" t="s">
        <v>85</v>
      </c>
      <c r="AY151" s="160" t="s">
        <v>149</v>
      </c>
    </row>
    <row r="152" spans="2:65" s="1" customFormat="1" ht="16.5" customHeight="1">
      <c r="B152" s="32"/>
      <c r="C152" s="136" t="s">
        <v>189</v>
      </c>
      <c r="D152" s="136" t="s">
        <v>155</v>
      </c>
      <c r="E152" s="137" t="s">
        <v>363</v>
      </c>
      <c r="F152" s="138" t="s">
        <v>364</v>
      </c>
      <c r="G152" s="139" t="s">
        <v>261</v>
      </c>
      <c r="H152" s="140">
        <v>191.1</v>
      </c>
      <c r="I152" s="141"/>
      <c r="J152" s="142">
        <f>ROUND(I152*H152,2)</f>
        <v>0</v>
      </c>
      <c r="K152" s="138" t="s">
        <v>159</v>
      </c>
      <c r="L152" s="32"/>
      <c r="M152" s="143" t="s">
        <v>1</v>
      </c>
      <c r="N152" s="144" t="s">
        <v>42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148</v>
      </c>
      <c r="AT152" s="147" t="s">
        <v>155</v>
      </c>
      <c r="AU152" s="147" t="s">
        <v>87</v>
      </c>
      <c r="AY152" s="17" t="s">
        <v>149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85</v>
      </c>
      <c r="BK152" s="148">
        <f>ROUND(I152*H152,2)</f>
        <v>0</v>
      </c>
      <c r="BL152" s="17" t="s">
        <v>148</v>
      </c>
      <c r="BM152" s="147" t="s">
        <v>2045</v>
      </c>
    </row>
    <row r="153" spans="2:65" s="1" customFormat="1" ht="19.2">
      <c r="B153" s="32"/>
      <c r="D153" s="149" t="s">
        <v>162</v>
      </c>
      <c r="F153" s="150" t="s">
        <v>366</v>
      </c>
      <c r="I153" s="151"/>
      <c r="L153" s="32"/>
      <c r="M153" s="152"/>
      <c r="T153" s="56"/>
      <c r="AT153" s="17" t="s">
        <v>162</v>
      </c>
      <c r="AU153" s="17" t="s">
        <v>87</v>
      </c>
    </row>
    <row r="154" spans="2:65" s="13" customFormat="1" ht="10.199999999999999">
      <c r="B154" s="159"/>
      <c r="D154" s="149" t="s">
        <v>163</v>
      </c>
      <c r="E154" s="160" t="s">
        <v>1</v>
      </c>
      <c r="F154" s="161" t="s">
        <v>2046</v>
      </c>
      <c r="H154" s="162">
        <v>191.1</v>
      </c>
      <c r="I154" s="163"/>
      <c r="L154" s="159"/>
      <c r="M154" s="164"/>
      <c r="T154" s="165"/>
      <c r="AT154" s="160" t="s">
        <v>163</v>
      </c>
      <c r="AU154" s="160" t="s">
        <v>87</v>
      </c>
      <c r="AV154" s="13" t="s">
        <v>87</v>
      </c>
      <c r="AW154" s="13" t="s">
        <v>33</v>
      </c>
      <c r="AX154" s="13" t="s">
        <v>85</v>
      </c>
      <c r="AY154" s="160" t="s">
        <v>149</v>
      </c>
    </row>
    <row r="155" spans="2:65" s="1" customFormat="1" ht="21.75" customHeight="1">
      <c r="B155" s="32"/>
      <c r="C155" s="136" t="s">
        <v>195</v>
      </c>
      <c r="D155" s="136" t="s">
        <v>155</v>
      </c>
      <c r="E155" s="137" t="s">
        <v>376</v>
      </c>
      <c r="F155" s="138" t="s">
        <v>377</v>
      </c>
      <c r="G155" s="139" t="s">
        <v>327</v>
      </c>
      <c r="H155" s="140">
        <v>29.265000000000001</v>
      </c>
      <c r="I155" s="141"/>
      <c r="J155" s="142">
        <f>ROUND(I155*H155,2)</f>
        <v>0</v>
      </c>
      <c r="K155" s="138" t="s">
        <v>159</v>
      </c>
      <c r="L155" s="32"/>
      <c r="M155" s="143" t="s">
        <v>1</v>
      </c>
      <c r="N155" s="144" t="s">
        <v>42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148</v>
      </c>
      <c r="AT155" s="147" t="s">
        <v>155</v>
      </c>
      <c r="AU155" s="147" t="s">
        <v>87</v>
      </c>
      <c r="AY155" s="17" t="s">
        <v>149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85</v>
      </c>
      <c r="BK155" s="148">
        <f>ROUND(I155*H155,2)</f>
        <v>0</v>
      </c>
      <c r="BL155" s="17" t="s">
        <v>148</v>
      </c>
      <c r="BM155" s="147" t="s">
        <v>2047</v>
      </c>
    </row>
    <row r="156" spans="2:65" s="1" customFormat="1" ht="19.2">
      <c r="B156" s="32"/>
      <c r="D156" s="149" t="s">
        <v>162</v>
      </c>
      <c r="F156" s="150" t="s">
        <v>379</v>
      </c>
      <c r="I156" s="151"/>
      <c r="L156" s="32"/>
      <c r="M156" s="152"/>
      <c r="T156" s="56"/>
      <c r="AT156" s="17" t="s">
        <v>162</v>
      </c>
      <c r="AU156" s="17" t="s">
        <v>87</v>
      </c>
    </row>
    <row r="157" spans="2:65" s="12" customFormat="1" ht="10.199999999999999">
      <c r="B157" s="153"/>
      <c r="D157" s="149" t="s">
        <v>163</v>
      </c>
      <c r="E157" s="154" t="s">
        <v>1</v>
      </c>
      <c r="F157" s="155" t="s">
        <v>381</v>
      </c>
      <c r="H157" s="154" t="s">
        <v>1</v>
      </c>
      <c r="I157" s="156"/>
      <c r="L157" s="153"/>
      <c r="M157" s="157"/>
      <c r="T157" s="158"/>
      <c r="AT157" s="154" t="s">
        <v>163</v>
      </c>
      <c r="AU157" s="154" t="s">
        <v>87</v>
      </c>
      <c r="AV157" s="12" t="s">
        <v>85</v>
      </c>
      <c r="AW157" s="12" t="s">
        <v>33</v>
      </c>
      <c r="AX157" s="12" t="s">
        <v>77</v>
      </c>
      <c r="AY157" s="154" t="s">
        <v>149</v>
      </c>
    </row>
    <row r="158" spans="2:65" s="13" customFormat="1" ht="10.199999999999999">
      <c r="B158" s="159"/>
      <c r="D158" s="149" t="s">
        <v>163</v>
      </c>
      <c r="E158" s="160" t="s">
        <v>1</v>
      </c>
      <c r="F158" s="161" t="s">
        <v>2048</v>
      </c>
      <c r="H158" s="162">
        <v>76.44</v>
      </c>
      <c r="I158" s="163"/>
      <c r="L158" s="159"/>
      <c r="M158" s="164"/>
      <c r="T158" s="165"/>
      <c r="AT158" s="160" t="s">
        <v>163</v>
      </c>
      <c r="AU158" s="160" t="s">
        <v>87</v>
      </c>
      <c r="AV158" s="13" t="s">
        <v>87</v>
      </c>
      <c r="AW158" s="13" t="s">
        <v>33</v>
      </c>
      <c r="AX158" s="13" t="s">
        <v>77</v>
      </c>
      <c r="AY158" s="160" t="s">
        <v>149</v>
      </c>
    </row>
    <row r="159" spans="2:65" s="13" customFormat="1" ht="10.199999999999999">
      <c r="B159" s="159"/>
      <c r="D159" s="149" t="s">
        <v>163</v>
      </c>
      <c r="E159" s="160" t="s">
        <v>1</v>
      </c>
      <c r="F159" s="161" t="s">
        <v>2049</v>
      </c>
      <c r="H159" s="162">
        <v>18.36</v>
      </c>
      <c r="I159" s="163"/>
      <c r="L159" s="159"/>
      <c r="M159" s="164"/>
      <c r="T159" s="165"/>
      <c r="AT159" s="160" t="s">
        <v>163</v>
      </c>
      <c r="AU159" s="160" t="s">
        <v>87</v>
      </c>
      <c r="AV159" s="13" t="s">
        <v>87</v>
      </c>
      <c r="AW159" s="13" t="s">
        <v>33</v>
      </c>
      <c r="AX159" s="13" t="s">
        <v>77</v>
      </c>
      <c r="AY159" s="160" t="s">
        <v>149</v>
      </c>
    </row>
    <row r="160" spans="2:65" s="13" customFormat="1" ht="10.199999999999999">
      <c r="B160" s="159"/>
      <c r="D160" s="149" t="s">
        <v>163</v>
      </c>
      <c r="E160" s="160" t="s">
        <v>1</v>
      </c>
      <c r="F160" s="161" t="s">
        <v>2050</v>
      </c>
      <c r="H160" s="162">
        <v>-65.534999999999997</v>
      </c>
      <c r="I160" s="163"/>
      <c r="L160" s="159"/>
      <c r="M160" s="164"/>
      <c r="T160" s="165"/>
      <c r="AT160" s="160" t="s">
        <v>163</v>
      </c>
      <c r="AU160" s="160" t="s">
        <v>87</v>
      </c>
      <c r="AV160" s="13" t="s">
        <v>87</v>
      </c>
      <c r="AW160" s="13" t="s">
        <v>33</v>
      </c>
      <c r="AX160" s="13" t="s">
        <v>77</v>
      </c>
      <c r="AY160" s="160" t="s">
        <v>149</v>
      </c>
    </row>
    <row r="161" spans="2:65" s="14" customFormat="1" ht="10.199999999999999">
      <c r="B161" s="169"/>
      <c r="D161" s="149" t="s">
        <v>163</v>
      </c>
      <c r="E161" s="170" t="s">
        <v>1</v>
      </c>
      <c r="F161" s="171" t="s">
        <v>271</v>
      </c>
      <c r="H161" s="172">
        <v>29.265000000000001</v>
      </c>
      <c r="I161" s="173"/>
      <c r="L161" s="169"/>
      <c r="M161" s="174"/>
      <c r="T161" s="175"/>
      <c r="AT161" s="170" t="s">
        <v>163</v>
      </c>
      <c r="AU161" s="170" t="s">
        <v>87</v>
      </c>
      <c r="AV161" s="14" t="s">
        <v>148</v>
      </c>
      <c r="AW161" s="14" t="s">
        <v>33</v>
      </c>
      <c r="AX161" s="14" t="s">
        <v>85</v>
      </c>
      <c r="AY161" s="170" t="s">
        <v>149</v>
      </c>
    </row>
    <row r="162" spans="2:65" s="1" customFormat="1" ht="24.15" customHeight="1">
      <c r="B162" s="32"/>
      <c r="C162" s="136" t="s">
        <v>200</v>
      </c>
      <c r="D162" s="136" t="s">
        <v>155</v>
      </c>
      <c r="E162" s="137" t="s">
        <v>387</v>
      </c>
      <c r="F162" s="138" t="s">
        <v>388</v>
      </c>
      <c r="G162" s="139" t="s">
        <v>327</v>
      </c>
      <c r="H162" s="140">
        <v>321.91500000000002</v>
      </c>
      <c r="I162" s="141"/>
      <c r="J162" s="142">
        <f>ROUND(I162*H162,2)</f>
        <v>0</v>
      </c>
      <c r="K162" s="138" t="s">
        <v>159</v>
      </c>
      <c r="L162" s="32"/>
      <c r="M162" s="143" t="s">
        <v>1</v>
      </c>
      <c r="N162" s="144" t="s">
        <v>42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148</v>
      </c>
      <c r="AT162" s="147" t="s">
        <v>155</v>
      </c>
      <c r="AU162" s="147" t="s">
        <v>87</v>
      </c>
      <c r="AY162" s="17" t="s">
        <v>149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85</v>
      </c>
      <c r="BK162" s="148">
        <f>ROUND(I162*H162,2)</f>
        <v>0</v>
      </c>
      <c r="BL162" s="17" t="s">
        <v>148</v>
      </c>
      <c r="BM162" s="147" t="s">
        <v>2051</v>
      </c>
    </row>
    <row r="163" spans="2:65" s="1" customFormat="1" ht="28.8">
      <c r="B163" s="32"/>
      <c r="D163" s="149" t="s">
        <v>162</v>
      </c>
      <c r="F163" s="150" t="s">
        <v>390</v>
      </c>
      <c r="I163" s="151"/>
      <c r="L163" s="32"/>
      <c r="M163" s="152"/>
      <c r="T163" s="56"/>
      <c r="AT163" s="17" t="s">
        <v>162</v>
      </c>
      <c r="AU163" s="17" t="s">
        <v>87</v>
      </c>
    </row>
    <row r="164" spans="2:65" s="12" customFormat="1" ht="10.199999999999999">
      <c r="B164" s="153"/>
      <c r="D164" s="149" t="s">
        <v>163</v>
      </c>
      <c r="E164" s="154" t="s">
        <v>1</v>
      </c>
      <c r="F164" s="155" t="s">
        <v>381</v>
      </c>
      <c r="H164" s="154" t="s">
        <v>1</v>
      </c>
      <c r="I164" s="156"/>
      <c r="L164" s="153"/>
      <c r="M164" s="157"/>
      <c r="T164" s="158"/>
      <c r="AT164" s="154" t="s">
        <v>163</v>
      </c>
      <c r="AU164" s="154" t="s">
        <v>87</v>
      </c>
      <c r="AV164" s="12" t="s">
        <v>85</v>
      </c>
      <c r="AW164" s="12" t="s">
        <v>33</v>
      </c>
      <c r="AX164" s="12" t="s">
        <v>77</v>
      </c>
      <c r="AY164" s="154" t="s">
        <v>149</v>
      </c>
    </row>
    <row r="165" spans="2:65" s="13" customFormat="1" ht="10.199999999999999">
      <c r="B165" s="159"/>
      <c r="D165" s="149" t="s">
        <v>163</v>
      </c>
      <c r="E165" s="160" t="s">
        <v>1</v>
      </c>
      <c r="F165" s="161" t="s">
        <v>2052</v>
      </c>
      <c r="H165" s="162">
        <v>321.91500000000002</v>
      </c>
      <c r="I165" s="163"/>
      <c r="L165" s="159"/>
      <c r="M165" s="164"/>
      <c r="T165" s="165"/>
      <c r="AT165" s="160" t="s">
        <v>163</v>
      </c>
      <c r="AU165" s="160" t="s">
        <v>87</v>
      </c>
      <c r="AV165" s="13" t="s">
        <v>87</v>
      </c>
      <c r="AW165" s="13" t="s">
        <v>33</v>
      </c>
      <c r="AX165" s="13" t="s">
        <v>85</v>
      </c>
      <c r="AY165" s="160" t="s">
        <v>149</v>
      </c>
    </row>
    <row r="166" spans="2:65" s="1" customFormat="1" ht="16.5" customHeight="1">
      <c r="B166" s="32"/>
      <c r="C166" s="136" t="s">
        <v>209</v>
      </c>
      <c r="D166" s="136" t="s">
        <v>155</v>
      </c>
      <c r="E166" s="137" t="s">
        <v>393</v>
      </c>
      <c r="F166" s="138" t="s">
        <v>394</v>
      </c>
      <c r="G166" s="139" t="s">
        <v>395</v>
      </c>
      <c r="H166" s="140">
        <v>52.677</v>
      </c>
      <c r="I166" s="141"/>
      <c r="J166" s="142">
        <f>ROUND(I166*H166,2)</f>
        <v>0</v>
      </c>
      <c r="K166" s="138" t="s">
        <v>159</v>
      </c>
      <c r="L166" s="32"/>
      <c r="M166" s="143" t="s">
        <v>1</v>
      </c>
      <c r="N166" s="144" t="s">
        <v>42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148</v>
      </c>
      <c r="AT166" s="147" t="s">
        <v>155</v>
      </c>
      <c r="AU166" s="147" t="s">
        <v>87</v>
      </c>
      <c r="AY166" s="17" t="s">
        <v>149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85</v>
      </c>
      <c r="BK166" s="148">
        <f>ROUND(I166*H166,2)</f>
        <v>0</v>
      </c>
      <c r="BL166" s="17" t="s">
        <v>148</v>
      </c>
      <c r="BM166" s="147" t="s">
        <v>2053</v>
      </c>
    </row>
    <row r="167" spans="2:65" s="1" customFormat="1" ht="19.2">
      <c r="B167" s="32"/>
      <c r="D167" s="149" t="s">
        <v>162</v>
      </c>
      <c r="F167" s="150" t="s">
        <v>397</v>
      </c>
      <c r="I167" s="151"/>
      <c r="L167" s="32"/>
      <c r="M167" s="152"/>
      <c r="T167" s="56"/>
      <c r="AT167" s="17" t="s">
        <v>162</v>
      </c>
      <c r="AU167" s="17" t="s">
        <v>87</v>
      </c>
    </row>
    <row r="168" spans="2:65" s="13" customFormat="1" ht="10.199999999999999">
      <c r="B168" s="159"/>
      <c r="D168" s="149" t="s">
        <v>163</v>
      </c>
      <c r="E168" s="160" t="s">
        <v>1</v>
      </c>
      <c r="F168" s="161" t="s">
        <v>2054</v>
      </c>
      <c r="H168" s="162">
        <v>52.677</v>
      </c>
      <c r="I168" s="163"/>
      <c r="L168" s="159"/>
      <c r="M168" s="164"/>
      <c r="T168" s="165"/>
      <c r="AT168" s="160" t="s">
        <v>163</v>
      </c>
      <c r="AU168" s="160" t="s">
        <v>87</v>
      </c>
      <c r="AV168" s="13" t="s">
        <v>87</v>
      </c>
      <c r="AW168" s="13" t="s">
        <v>33</v>
      </c>
      <c r="AX168" s="13" t="s">
        <v>85</v>
      </c>
      <c r="AY168" s="160" t="s">
        <v>149</v>
      </c>
    </row>
    <row r="169" spans="2:65" s="1" customFormat="1" ht="16.5" customHeight="1">
      <c r="B169" s="32"/>
      <c r="C169" s="136" t="s">
        <v>216</v>
      </c>
      <c r="D169" s="136" t="s">
        <v>155</v>
      </c>
      <c r="E169" s="137" t="s">
        <v>422</v>
      </c>
      <c r="F169" s="138" t="s">
        <v>423</v>
      </c>
      <c r="G169" s="139" t="s">
        <v>327</v>
      </c>
      <c r="H169" s="140">
        <v>65.534999999999997</v>
      </c>
      <c r="I169" s="141"/>
      <c r="J169" s="142">
        <f>ROUND(I169*H169,2)</f>
        <v>0</v>
      </c>
      <c r="K169" s="138" t="s">
        <v>159</v>
      </c>
      <c r="L169" s="32"/>
      <c r="M169" s="143" t="s">
        <v>1</v>
      </c>
      <c r="N169" s="144" t="s">
        <v>42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148</v>
      </c>
      <c r="AT169" s="147" t="s">
        <v>155</v>
      </c>
      <c r="AU169" s="147" t="s">
        <v>87</v>
      </c>
      <c r="AY169" s="17" t="s">
        <v>149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85</v>
      </c>
      <c r="BK169" s="148">
        <f>ROUND(I169*H169,2)</f>
        <v>0</v>
      </c>
      <c r="BL169" s="17" t="s">
        <v>148</v>
      </c>
      <c r="BM169" s="147" t="s">
        <v>2055</v>
      </c>
    </row>
    <row r="170" spans="2:65" s="1" customFormat="1" ht="19.2">
      <c r="B170" s="32"/>
      <c r="D170" s="149" t="s">
        <v>162</v>
      </c>
      <c r="F170" s="150" t="s">
        <v>425</v>
      </c>
      <c r="I170" s="151"/>
      <c r="L170" s="32"/>
      <c r="M170" s="152"/>
      <c r="T170" s="56"/>
      <c r="AT170" s="17" t="s">
        <v>162</v>
      </c>
      <c r="AU170" s="17" t="s">
        <v>87</v>
      </c>
    </row>
    <row r="171" spans="2:65" s="13" customFormat="1" ht="10.199999999999999">
      <c r="B171" s="159"/>
      <c r="D171" s="149" t="s">
        <v>163</v>
      </c>
      <c r="E171" s="160" t="s">
        <v>1</v>
      </c>
      <c r="F171" s="161" t="s">
        <v>2056</v>
      </c>
      <c r="H171" s="162">
        <v>76.44</v>
      </c>
      <c r="I171" s="163"/>
      <c r="L171" s="159"/>
      <c r="M171" s="164"/>
      <c r="T171" s="165"/>
      <c r="AT171" s="160" t="s">
        <v>163</v>
      </c>
      <c r="AU171" s="160" t="s">
        <v>87</v>
      </c>
      <c r="AV171" s="13" t="s">
        <v>87</v>
      </c>
      <c r="AW171" s="13" t="s">
        <v>33</v>
      </c>
      <c r="AX171" s="13" t="s">
        <v>77</v>
      </c>
      <c r="AY171" s="160" t="s">
        <v>149</v>
      </c>
    </row>
    <row r="172" spans="2:65" s="13" customFormat="1" ht="10.199999999999999">
      <c r="B172" s="159"/>
      <c r="D172" s="149" t="s">
        <v>163</v>
      </c>
      <c r="E172" s="160" t="s">
        <v>1</v>
      </c>
      <c r="F172" s="161" t="s">
        <v>2057</v>
      </c>
      <c r="H172" s="162">
        <v>18.36</v>
      </c>
      <c r="I172" s="163"/>
      <c r="L172" s="159"/>
      <c r="M172" s="164"/>
      <c r="T172" s="165"/>
      <c r="AT172" s="160" t="s">
        <v>163</v>
      </c>
      <c r="AU172" s="160" t="s">
        <v>87</v>
      </c>
      <c r="AV172" s="13" t="s">
        <v>87</v>
      </c>
      <c r="AW172" s="13" t="s">
        <v>33</v>
      </c>
      <c r="AX172" s="13" t="s">
        <v>77</v>
      </c>
      <c r="AY172" s="160" t="s">
        <v>149</v>
      </c>
    </row>
    <row r="173" spans="2:65" s="13" customFormat="1" ht="10.199999999999999">
      <c r="B173" s="159"/>
      <c r="D173" s="149" t="s">
        <v>163</v>
      </c>
      <c r="E173" s="160" t="s">
        <v>1</v>
      </c>
      <c r="F173" s="161" t="s">
        <v>2058</v>
      </c>
      <c r="H173" s="162">
        <v>-16.817</v>
      </c>
      <c r="I173" s="163"/>
      <c r="L173" s="159"/>
      <c r="M173" s="164"/>
      <c r="T173" s="165"/>
      <c r="AT173" s="160" t="s">
        <v>163</v>
      </c>
      <c r="AU173" s="160" t="s">
        <v>87</v>
      </c>
      <c r="AV173" s="13" t="s">
        <v>87</v>
      </c>
      <c r="AW173" s="13" t="s">
        <v>33</v>
      </c>
      <c r="AX173" s="13" t="s">
        <v>77</v>
      </c>
      <c r="AY173" s="160" t="s">
        <v>149</v>
      </c>
    </row>
    <row r="174" spans="2:65" s="12" customFormat="1" ht="10.199999999999999">
      <c r="B174" s="153"/>
      <c r="D174" s="149" t="s">
        <v>163</v>
      </c>
      <c r="E174" s="154" t="s">
        <v>1</v>
      </c>
      <c r="F174" s="155" t="s">
        <v>2059</v>
      </c>
      <c r="H174" s="154" t="s">
        <v>1</v>
      </c>
      <c r="I174" s="156"/>
      <c r="L174" s="153"/>
      <c r="M174" s="157"/>
      <c r="T174" s="158"/>
      <c r="AT174" s="154" t="s">
        <v>163</v>
      </c>
      <c r="AU174" s="154" t="s">
        <v>87</v>
      </c>
      <c r="AV174" s="12" t="s">
        <v>85</v>
      </c>
      <c r="AW174" s="12" t="s">
        <v>33</v>
      </c>
      <c r="AX174" s="12" t="s">
        <v>77</v>
      </c>
      <c r="AY174" s="154" t="s">
        <v>149</v>
      </c>
    </row>
    <row r="175" spans="2:65" s="13" customFormat="1" ht="10.199999999999999">
      <c r="B175" s="159"/>
      <c r="D175" s="149" t="s">
        <v>163</v>
      </c>
      <c r="E175" s="160" t="s">
        <v>1</v>
      </c>
      <c r="F175" s="161" t="s">
        <v>2060</v>
      </c>
      <c r="H175" s="162">
        <v>-5.0960000000000001</v>
      </c>
      <c r="I175" s="163"/>
      <c r="L175" s="159"/>
      <c r="M175" s="164"/>
      <c r="T175" s="165"/>
      <c r="AT175" s="160" t="s">
        <v>163</v>
      </c>
      <c r="AU175" s="160" t="s">
        <v>87</v>
      </c>
      <c r="AV175" s="13" t="s">
        <v>87</v>
      </c>
      <c r="AW175" s="13" t="s">
        <v>33</v>
      </c>
      <c r="AX175" s="13" t="s">
        <v>77</v>
      </c>
      <c r="AY175" s="160" t="s">
        <v>149</v>
      </c>
    </row>
    <row r="176" spans="2:65" s="12" customFormat="1" ht="10.199999999999999">
      <c r="B176" s="153"/>
      <c r="D176" s="149" t="s">
        <v>163</v>
      </c>
      <c r="E176" s="154" t="s">
        <v>1</v>
      </c>
      <c r="F176" s="155" t="s">
        <v>2061</v>
      </c>
      <c r="H176" s="154" t="s">
        <v>1</v>
      </c>
      <c r="I176" s="156"/>
      <c r="L176" s="153"/>
      <c r="M176" s="157"/>
      <c r="T176" s="158"/>
      <c r="AT176" s="154" t="s">
        <v>163</v>
      </c>
      <c r="AU176" s="154" t="s">
        <v>87</v>
      </c>
      <c r="AV176" s="12" t="s">
        <v>85</v>
      </c>
      <c r="AW176" s="12" t="s">
        <v>33</v>
      </c>
      <c r="AX176" s="12" t="s">
        <v>77</v>
      </c>
      <c r="AY176" s="154" t="s">
        <v>149</v>
      </c>
    </row>
    <row r="177" spans="2:65" s="13" customFormat="1" ht="10.199999999999999">
      <c r="B177" s="159"/>
      <c r="D177" s="149" t="s">
        <v>163</v>
      </c>
      <c r="E177" s="160" t="s">
        <v>1</v>
      </c>
      <c r="F177" s="161" t="s">
        <v>2062</v>
      </c>
      <c r="H177" s="162">
        <v>-7.3520000000000003</v>
      </c>
      <c r="I177" s="163"/>
      <c r="L177" s="159"/>
      <c r="M177" s="164"/>
      <c r="T177" s="165"/>
      <c r="AT177" s="160" t="s">
        <v>163</v>
      </c>
      <c r="AU177" s="160" t="s">
        <v>87</v>
      </c>
      <c r="AV177" s="13" t="s">
        <v>87</v>
      </c>
      <c r="AW177" s="13" t="s">
        <v>33</v>
      </c>
      <c r="AX177" s="13" t="s">
        <v>77</v>
      </c>
      <c r="AY177" s="160" t="s">
        <v>149</v>
      </c>
    </row>
    <row r="178" spans="2:65" s="12" customFormat="1" ht="10.199999999999999">
      <c r="B178" s="153"/>
      <c r="D178" s="149" t="s">
        <v>163</v>
      </c>
      <c r="E178" s="154" t="s">
        <v>1</v>
      </c>
      <c r="F178" s="155" t="s">
        <v>1286</v>
      </c>
      <c r="H178" s="154" t="s">
        <v>1</v>
      </c>
      <c r="I178" s="156"/>
      <c r="L178" s="153"/>
      <c r="M178" s="157"/>
      <c r="T178" s="158"/>
      <c r="AT178" s="154" t="s">
        <v>163</v>
      </c>
      <c r="AU178" s="154" t="s">
        <v>87</v>
      </c>
      <c r="AV178" s="12" t="s">
        <v>85</v>
      </c>
      <c r="AW178" s="12" t="s">
        <v>33</v>
      </c>
      <c r="AX178" s="12" t="s">
        <v>77</v>
      </c>
      <c r="AY178" s="154" t="s">
        <v>149</v>
      </c>
    </row>
    <row r="179" spans="2:65" s="14" customFormat="1" ht="10.199999999999999">
      <c r="B179" s="169"/>
      <c r="D179" s="149" t="s">
        <v>163</v>
      </c>
      <c r="E179" s="170" t="s">
        <v>1</v>
      </c>
      <c r="F179" s="171" t="s">
        <v>271</v>
      </c>
      <c r="H179" s="172">
        <v>65.534999999999997</v>
      </c>
      <c r="I179" s="173"/>
      <c r="L179" s="169"/>
      <c r="M179" s="174"/>
      <c r="T179" s="175"/>
      <c r="AT179" s="170" t="s">
        <v>163</v>
      </c>
      <c r="AU179" s="170" t="s">
        <v>87</v>
      </c>
      <c r="AV179" s="14" t="s">
        <v>148</v>
      </c>
      <c r="AW179" s="14" t="s">
        <v>33</v>
      </c>
      <c r="AX179" s="14" t="s">
        <v>85</v>
      </c>
      <c r="AY179" s="170" t="s">
        <v>149</v>
      </c>
    </row>
    <row r="180" spans="2:65" s="1" customFormat="1" ht="16.5" customHeight="1">
      <c r="B180" s="32"/>
      <c r="C180" s="136" t="s">
        <v>222</v>
      </c>
      <c r="D180" s="136" t="s">
        <v>155</v>
      </c>
      <c r="E180" s="137" t="s">
        <v>1287</v>
      </c>
      <c r="F180" s="138" t="s">
        <v>1288</v>
      </c>
      <c r="G180" s="139" t="s">
        <v>327</v>
      </c>
      <c r="H180" s="140">
        <v>16.817</v>
      </c>
      <c r="I180" s="141"/>
      <c r="J180" s="142">
        <f>ROUND(I180*H180,2)</f>
        <v>0</v>
      </c>
      <c r="K180" s="138" t="s">
        <v>159</v>
      </c>
      <c r="L180" s="32"/>
      <c r="M180" s="143" t="s">
        <v>1</v>
      </c>
      <c r="N180" s="144" t="s">
        <v>42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148</v>
      </c>
      <c r="AT180" s="147" t="s">
        <v>155</v>
      </c>
      <c r="AU180" s="147" t="s">
        <v>87</v>
      </c>
      <c r="AY180" s="17" t="s">
        <v>149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85</v>
      </c>
      <c r="BK180" s="148">
        <f>ROUND(I180*H180,2)</f>
        <v>0</v>
      </c>
      <c r="BL180" s="17" t="s">
        <v>148</v>
      </c>
      <c r="BM180" s="147" t="s">
        <v>2063</v>
      </c>
    </row>
    <row r="181" spans="2:65" s="1" customFormat="1" ht="19.2">
      <c r="B181" s="32"/>
      <c r="D181" s="149" t="s">
        <v>162</v>
      </c>
      <c r="F181" s="150" t="s">
        <v>1290</v>
      </c>
      <c r="I181" s="151"/>
      <c r="L181" s="32"/>
      <c r="M181" s="152"/>
      <c r="T181" s="56"/>
      <c r="AT181" s="17" t="s">
        <v>162</v>
      </c>
      <c r="AU181" s="17" t="s">
        <v>87</v>
      </c>
    </row>
    <row r="182" spans="2:65" s="12" customFormat="1" ht="10.199999999999999">
      <c r="B182" s="153"/>
      <c r="D182" s="149" t="s">
        <v>163</v>
      </c>
      <c r="E182" s="154" t="s">
        <v>1</v>
      </c>
      <c r="F182" s="155" t="s">
        <v>2064</v>
      </c>
      <c r="H182" s="154" t="s">
        <v>1</v>
      </c>
      <c r="I182" s="156"/>
      <c r="L182" s="153"/>
      <c r="M182" s="157"/>
      <c r="T182" s="158"/>
      <c r="AT182" s="154" t="s">
        <v>163</v>
      </c>
      <c r="AU182" s="154" t="s">
        <v>87</v>
      </c>
      <c r="AV182" s="12" t="s">
        <v>85</v>
      </c>
      <c r="AW182" s="12" t="s">
        <v>33</v>
      </c>
      <c r="AX182" s="12" t="s">
        <v>77</v>
      </c>
      <c r="AY182" s="154" t="s">
        <v>149</v>
      </c>
    </row>
    <row r="183" spans="2:65" s="13" customFormat="1" ht="10.199999999999999">
      <c r="B183" s="159"/>
      <c r="D183" s="149" t="s">
        <v>163</v>
      </c>
      <c r="E183" s="160" t="s">
        <v>1</v>
      </c>
      <c r="F183" s="161" t="s">
        <v>2065</v>
      </c>
      <c r="H183" s="162">
        <v>16.817</v>
      </c>
      <c r="I183" s="163"/>
      <c r="L183" s="159"/>
      <c r="M183" s="164"/>
      <c r="T183" s="165"/>
      <c r="AT183" s="160" t="s">
        <v>163</v>
      </c>
      <c r="AU183" s="160" t="s">
        <v>87</v>
      </c>
      <c r="AV183" s="13" t="s">
        <v>87</v>
      </c>
      <c r="AW183" s="13" t="s">
        <v>33</v>
      </c>
      <c r="AX183" s="13" t="s">
        <v>85</v>
      </c>
      <c r="AY183" s="160" t="s">
        <v>149</v>
      </c>
    </row>
    <row r="184" spans="2:65" s="1" customFormat="1" ht="16.5" customHeight="1">
      <c r="B184" s="32"/>
      <c r="C184" s="176" t="s">
        <v>228</v>
      </c>
      <c r="D184" s="176" t="s">
        <v>414</v>
      </c>
      <c r="E184" s="177" t="s">
        <v>448</v>
      </c>
      <c r="F184" s="178" t="s">
        <v>449</v>
      </c>
      <c r="G184" s="179" t="s">
        <v>395</v>
      </c>
      <c r="H184" s="180">
        <v>33.634</v>
      </c>
      <c r="I184" s="181"/>
      <c r="J184" s="182">
        <f>ROUND(I184*H184,2)</f>
        <v>0</v>
      </c>
      <c r="K184" s="178" t="s">
        <v>159</v>
      </c>
      <c r="L184" s="183"/>
      <c r="M184" s="184" t="s">
        <v>1</v>
      </c>
      <c r="N184" s="185" t="s">
        <v>42</v>
      </c>
      <c r="P184" s="145">
        <f>O184*H184</f>
        <v>0</v>
      </c>
      <c r="Q184" s="145">
        <v>1</v>
      </c>
      <c r="R184" s="145">
        <f>Q184*H184</f>
        <v>33.634</v>
      </c>
      <c r="S184" s="145">
        <v>0</v>
      </c>
      <c r="T184" s="146">
        <f>S184*H184</f>
        <v>0</v>
      </c>
      <c r="AR184" s="147" t="s">
        <v>200</v>
      </c>
      <c r="AT184" s="147" t="s">
        <v>414</v>
      </c>
      <c r="AU184" s="147" t="s">
        <v>87</v>
      </c>
      <c r="AY184" s="17" t="s">
        <v>149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85</v>
      </c>
      <c r="BK184" s="148">
        <f>ROUND(I184*H184,2)</f>
        <v>0</v>
      </c>
      <c r="BL184" s="17" t="s">
        <v>148</v>
      </c>
      <c r="BM184" s="147" t="s">
        <v>2066</v>
      </c>
    </row>
    <row r="185" spans="2:65" s="1" customFormat="1" ht="10.199999999999999">
      <c r="B185" s="32"/>
      <c r="D185" s="149" t="s">
        <v>162</v>
      </c>
      <c r="F185" s="150" t="s">
        <v>449</v>
      </c>
      <c r="I185" s="151"/>
      <c r="L185" s="32"/>
      <c r="M185" s="152"/>
      <c r="T185" s="56"/>
      <c r="AT185" s="17" t="s">
        <v>162</v>
      </c>
      <c r="AU185" s="17" t="s">
        <v>87</v>
      </c>
    </row>
    <row r="186" spans="2:65" s="13" customFormat="1" ht="10.199999999999999">
      <c r="B186" s="159"/>
      <c r="D186" s="149" t="s">
        <v>163</v>
      </c>
      <c r="E186" s="160" t="s">
        <v>1</v>
      </c>
      <c r="F186" s="161" t="s">
        <v>2067</v>
      </c>
      <c r="H186" s="162">
        <v>33.634</v>
      </c>
      <c r="I186" s="163"/>
      <c r="L186" s="159"/>
      <c r="M186" s="164"/>
      <c r="T186" s="165"/>
      <c r="AT186" s="160" t="s">
        <v>163</v>
      </c>
      <c r="AU186" s="160" t="s">
        <v>87</v>
      </c>
      <c r="AV186" s="13" t="s">
        <v>87</v>
      </c>
      <c r="AW186" s="13" t="s">
        <v>33</v>
      </c>
      <c r="AX186" s="13" t="s">
        <v>85</v>
      </c>
      <c r="AY186" s="160" t="s">
        <v>149</v>
      </c>
    </row>
    <row r="187" spans="2:65" s="11" customFormat="1" ht="22.8" customHeight="1">
      <c r="B187" s="124"/>
      <c r="D187" s="125" t="s">
        <v>76</v>
      </c>
      <c r="E187" s="134" t="s">
        <v>148</v>
      </c>
      <c r="F187" s="134" t="s">
        <v>628</v>
      </c>
      <c r="I187" s="127"/>
      <c r="J187" s="135">
        <f>BK187</f>
        <v>0</v>
      </c>
      <c r="L187" s="124"/>
      <c r="M187" s="129"/>
      <c r="P187" s="130">
        <f>SUM(P188:P191)</f>
        <v>0</v>
      </c>
      <c r="R187" s="130">
        <f>SUM(R188:R191)</f>
        <v>0</v>
      </c>
      <c r="T187" s="131">
        <f>SUM(T188:T191)</f>
        <v>0</v>
      </c>
      <c r="AR187" s="125" t="s">
        <v>85</v>
      </c>
      <c r="AT187" s="132" t="s">
        <v>76</v>
      </c>
      <c r="AU187" s="132" t="s">
        <v>85</v>
      </c>
      <c r="AY187" s="125" t="s">
        <v>149</v>
      </c>
      <c r="BK187" s="133">
        <f>SUM(BK188:BK191)</f>
        <v>0</v>
      </c>
    </row>
    <row r="188" spans="2:65" s="1" customFormat="1" ht="16.5" customHeight="1">
      <c r="B188" s="32"/>
      <c r="C188" s="136" t="s">
        <v>235</v>
      </c>
      <c r="D188" s="136" t="s">
        <v>155</v>
      </c>
      <c r="E188" s="137" t="s">
        <v>630</v>
      </c>
      <c r="F188" s="138" t="s">
        <v>631</v>
      </c>
      <c r="G188" s="139" t="s">
        <v>327</v>
      </c>
      <c r="H188" s="140">
        <v>5.0960000000000001</v>
      </c>
      <c r="I188" s="141"/>
      <c r="J188" s="142">
        <f>ROUND(I188*H188,2)</f>
        <v>0</v>
      </c>
      <c r="K188" s="138" t="s">
        <v>159</v>
      </c>
      <c r="L188" s="32"/>
      <c r="M188" s="143" t="s">
        <v>1</v>
      </c>
      <c r="N188" s="144" t="s">
        <v>42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148</v>
      </c>
      <c r="AT188" s="147" t="s">
        <v>155</v>
      </c>
      <c r="AU188" s="147" t="s">
        <v>87</v>
      </c>
      <c r="AY188" s="17" t="s">
        <v>149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85</v>
      </c>
      <c r="BK188" s="148">
        <f>ROUND(I188*H188,2)</f>
        <v>0</v>
      </c>
      <c r="BL188" s="17" t="s">
        <v>148</v>
      </c>
      <c r="BM188" s="147" t="s">
        <v>2068</v>
      </c>
    </row>
    <row r="189" spans="2:65" s="1" customFormat="1" ht="10.199999999999999">
      <c r="B189" s="32"/>
      <c r="D189" s="149" t="s">
        <v>162</v>
      </c>
      <c r="F189" s="150" t="s">
        <v>633</v>
      </c>
      <c r="I189" s="151"/>
      <c r="L189" s="32"/>
      <c r="M189" s="152"/>
      <c r="T189" s="56"/>
      <c r="AT189" s="17" t="s">
        <v>162</v>
      </c>
      <c r="AU189" s="17" t="s">
        <v>87</v>
      </c>
    </row>
    <row r="190" spans="2:65" s="12" customFormat="1" ht="10.199999999999999">
      <c r="B190" s="153"/>
      <c r="D190" s="149" t="s">
        <v>163</v>
      </c>
      <c r="E190" s="154" t="s">
        <v>1</v>
      </c>
      <c r="F190" s="155" t="s">
        <v>2069</v>
      </c>
      <c r="H190" s="154" t="s">
        <v>1</v>
      </c>
      <c r="I190" s="156"/>
      <c r="L190" s="153"/>
      <c r="M190" s="157"/>
      <c r="T190" s="158"/>
      <c r="AT190" s="154" t="s">
        <v>163</v>
      </c>
      <c r="AU190" s="154" t="s">
        <v>87</v>
      </c>
      <c r="AV190" s="12" t="s">
        <v>85</v>
      </c>
      <c r="AW190" s="12" t="s">
        <v>33</v>
      </c>
      <c r="AX190" s="12" t="s">
        <v>77</v>
      </c>
      <c r="AY190" s="154" t="s">
        <v>149</v>
      </c>
    </row>
    <row r="191" spans="2:65" s="13" customFormat="1" ht="10.199999999999999">
      <c r="B191" s="159"/>
      <c r="D191" s="149" t="s">
        <v>163</v>
      </c>
      <c r="E191" s="160" t="s">
        <v>1</v>
      </c>
      <c r="F191" s="161" t="s">
        <v>2070</v>
      </c>
      <c r="H191" s="162">
        <v>5.0960000000000001</v>
      </c>
      <c r="I191" s="163"/>
      <c r="L191" s="159"/>
      <c r="M191" s="164"/>
      <c r="T191" s="165"/>
      <c r="AT191" s="160" t="s">
        <v>163</v>
      </c>
      <c r="AU191" s="160" t="s">
        <v>87</v>
      </c>
      <c r="AV191" s="13" t="s">
        <v>87</v>
      </c>
      <c r="AW191" s="13" t="s">
        <v>33</v>
      </c>
      <c r="AX191" s="13" t="s">
        <v>85</v>
      </c>
      <c r="AY191" s="160" t="s">
        <v>149</v>
      </c>
    </row>
    <row r="192" spans="2:65" s="11" customFormat="1" ht="22.8" customHeight="1">
      <c r="B192" s="124"/>
      <c r="D192" s="125" t="s">
        <v>76</v>
      </c>
      <c r="E192" s="134" t="s">
        <v>200</v>
      </c>
      <c r="F192" s="134" t="s">
        <v>844</v>
      </c>
      <c r="I192" s="127"/>
      <c r="J192" s="135">
        <f>BK192</f>
        <v>0</v>
      </c>
      <c r="L192" s="124"/>
      <c r="M192" s="129"/>
      <c r="P192" s="130">
        <f>SUM(P193:P255)</f>
        <v>0</v>
      </c>
      <c r="R192" s="130">
        <f>SUM(R193:R255)</f>
        <v>13.059370120000001</v>
      </c>
      <c r="T192" s="131">
        <f>SUM(T193:T255)</f>
        <v>0</v>
      </c>
      <c r="AR192" s="125" t="s">
        <v>85</v>
      </c>
      <c r="AT192" s="132" t="s">
        <v>76</v>
      </c>
      <c r="AU192" s="132" t="s">
        <v>85</v>
      </c>
      <c r="AY192" s="125" t="s">
        <v>149</v>
      </c>
      <c r="BK192" s="133">
        <f>SUM(BK193:BK255)</f>
        <v>0</v>
      </c>
    </row>
    <row r="193" spans="2:65" s="1" customFormat="1" ht="16.5" customHeight="1">
      <c r="B193" s="32"/>
      <c r="C193" s="136" t="s">
        <v>242</v>
      </c>
      <c r="D193" s="136" t="s">
        <v>155</v>
      </c>
      <c r="E193" s="137" t="s">
        <v>1334</v>
      </c>
      <c r="F193" s="138" t="s">
        <v>1335</v>
      </c>
      <c r="G193" s="139" t="s">
        <v>298</v>
      </c>
      <c r="H193" s="140">
        <v>63.7</v>
      </c>
      <c r="I193" s="141"/>
      <c r="J193" s="142">
        <f>ROUND(I193*H193,2)</f>
        <v>0</v>
      </c>
      <c r="K193" s="138" t="s">
        <v>159</v>
      </c>
      <c r="L193" s="32"/>
      <c r="M193" s="143" t="s">
        <v>1</v>
      </c>
      <c r="N193" s="144" t="s">
        <v>42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148</v>
      </c>
      <c r="AT193" s="147" t="s">
        <v>155</v>
      </c>
      <c r="AU193" s="147" t="s">
        <v>87</v>
      </c>
      <c r="AY193" s="17" t="s">
        <v>149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85</v>
      </c>
      <c r="BK193" s="148">
        <f>ROUND(I193*H193,2)</f>
        <v>0</v>
      </c>
      <c r="BL193" s="17" t="s">
        <v>148</v>
      </c>
      <c r="BM193" s="147" t="s">
        <v>2071</v>
      </c>
    </row>
    <row r="194" spans="2:65" s="1" customFormat="1" ht="10.199999999999999">
      <c r="B194" s="32"/>
      <c r="D194" s="149" t="s">
        <v>162</v>
      </c>
      <c r="F194" s="150" t="s">
        <v>1337</v>
      </c>
      <c r="I194" s="151"/>
      <c r="L194" s="32"/>
      <c r="M194" s="152"/>
      <c r="T194" s="56"/>
      <c r="AT194" s="17" t="s">
        <v>162</v>
      </c>
      <c r="AU194" s="17" t="s">
        <v>87</v>
      </c>
    </row>
    <row r="195" spans="2:65" s="13" customFormat="1" ht="10.199999999999999">
      <c r="B195" s="159"/>
      <c r="D195" s="149" t="s">
        <v>163</v>
      </c>
      <c r="E195" s="160" t="s">
        <v>1</v>
      </c>
      <c r="F195" s="161" t="s">
        <v>2072</v>
      </c>
      <c r="H195" s="162">
        <v>63.7</v>
      </c>
      <c r="I195" s="163"/>
      <c r="L195" s="159"/>
      <c r="M195" s="164"/>
      <c r="T195" s="165"/>
      <c r="AT195" s="160" t="s">
        <v>163</v>
      </c>
      <c r="AU195" s="160" t="s">
        <v>87</v>
      </c>
      <c r="AV195" s="13" t="s">
        <v>87</v>
      </c>
      <c r="AW195" s="13" t="s">
        <v>33</v>
      </c>
      <c r="AX195" s="13" t="s">
        <v>85</v>
      </c>
      <c r="AY195" s="160" t="s">
        <v>149</v>
      </c>
    </row>
    <row r="196" spans="2:65" s="1" customFormat="1" ht="16.5" customHeight="1">
      <c r="B196" s="32"/>
      <c r="C196" s="176" t="s">
        <v>8</v>
      </c>
      <c r="D196" s="176" t="s">
        <v>414</v>
      </c>
      <c r="E196" s="177" t="s">
        <v>2073</v>
      </c>
      <c r="F196" s="178" t="s">
        <v>2074</v>
      </c>
      <c r="G196" s="179" t="s">
        <v>298</v>
      </c>
      <c r="H196" s="180">
        <v>64.656000000000006</v>
      </c>
      <c r="I196" s="181"/>
      <c r="J196" s="182">
        <f>ROUND(I196*H196,2)</f>
        <v>0</v>
      </c>
      <c r="K196" s="178" t="s">
        <v>159</v>
      </c>
      <c r="L196" s="183"/>
      <c r="M196" s="184" t="s">
        <v>1</v>
      </c>
      <c r="N196" s="185" t="s">
        <v>42</v>
      </c>
      <c r="P196" s="145">
        <f>O196*H196</f>
        <v>0</v>
      </c>
      <c r="Q196" s="145">
        <v>2.7E-4</v>
      </c>
      <c r="R196" s="145">
        <f>Q196*H196</f>
        <v>1.7457120000000003E-2</v>
      </c>
      <c r="S196" s="145">
        <v>0</v>
      </c>
      <c r="T196" s="146">
        <f>S196*H196</f>
        <v>0</v>
      </c>
      <c r="AR196" s="147" t="s">
        <v>200</v>
      </c>
      <c r="AT196" s="147" t="s">
        <v>414</v>
      </c>
      <c r="AU196" s="147" t="s">
        <v>87</v>
      </c>
      <c r="AY196" s="17" t="s">
        <v>149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85</v>
      </c>
      <c r="BK196" s="148">
        <f>ROUND(I196*H196,2)</f>
        <v>0</v>
      </c>
      <c r="BL196" s="17" t="s">
        <v>148</v>
      </c>
      <c r="BM196" s="147" t="s">
        <v>2075</v>
      </c>
    </row>
    <row r="197" spans="2:65" s="1" customFormat="1" ht="10.199999999999999">
      <c r="B197" s="32"/>
      <c r="D197" s="149" t="s">
        <v>162</v>
      </c>
      <c r="F197" s="150" t="s">
        <v>2074</v>
      </c>
      <c r="I197" s="151"/>
      <c r="L197" s="32"/>
      <c r="M197" s="152"/>
      <c r="T197" s="56"/>
      <c r="AT197" s="17" t="s">
        <v>162</v>
      </c>
      <c r="AU197" s="17" t="s">
        <v>87</v>
      </c>
    </row>
    <row r="198" spans="2:65" s="13" customFormat="1" ht="10.199999999999999">
      <c r="B198" s="159"/>
      <c r="D198" s="149" t="s">
        <v>163</v>
      </c>
      <c r="E198" s="160" t="s">
        <v>1</v>
      </c>
      <c r="F198" s="161" t="s">
        <v>2076</v>
      </c>
      <c r="H198" s="162">
        <v>63.7</v>
      </c>
      <c r="I198" s="163"/>
      <c r="L198" s="159"/>
      <c r="M198" s="164"/>
      <c r="T198" s="165"/>
      <c r="AT198" s="160" t="s">
        <v>163</v>
      </c>
      <c r="AU198" s="160" t="s">
        <v>87</v>
      </c>
      <c r="AV198" s="13" t="s">
        <v>87</v>
      </c>
      <c r="AW198" s="13" t="s">
        <v>33</v>
      </c>
      <c r="AX198" s="13" t="s">
        <v>85</v>
      </c>
      <c r="AY198" s="160" t="s">
        <v>149</v>
      </c>
    </row>
    <row r="199" spans="2:65" s="13" customFormat="1" ht="10.199999999999999">
      <c r="B199" s="159"/>
      <c r="D199" s="149" t="s">
        <v>163</v>
      </c>
      <c r="F199" s="161" t="s">
        <v>2077</v>
      </c>
      <c r="H199" s="162">
        <v>64.656000000000006</v>
      </c>
      <c r="I199" s="163"/>
      <c r="L199" s="159"/>
      <c r="M199" s="164"/>
      <c r="T199" s="165"/>
      <c r="AT199" s="160" t="s">
        <v>163</v>
      </c>
      <c r="AU199" s="160" t="s">
        <v>87</v>
      </c>
      <c r="AV199" s="13" t="s">
        <v>87</v>
      </c>
      <c r="AW199" s="13" t="s">
        <v>4</v>
      </c>
      <c r="AX199" s="13" t="s">
        <v>85</v>
      </c>
      <c r="AY199" s="160" t="s">
        <v>149</v>
      </c>
    </row>
    <row r="200" spans="2:65" s="1" customFormat="1" ht="16.5" customHeight="1">
      <c r="B200" s="32"/>
      <c r="C200" s="136" t="s">
        <v>349</v>
      </c>
      <c r="D200" s="136" t="s">
        <v>155</v>
      </c>
      <c r="E200" s="137" t="s">
        <v>2078</v>
      </c>
      <c r="F200" s="138" t="s">
        <v>2079</v>
      </c>
      <c r="G200" s="139" t="s">
        <v>505</v>
      </c>
      <c r="H200" s="140">
        <v>7</v>
      </c>
      <c r="I200" s="141"/>
      <c r="J200" s="142">
        <f>ROUND(I200*H200,2)</f>
        <v>0</v>
      </c>
      <c r="K200" s="138" t="s">
        <v>159</v>
      </c>
      <c r="L200" s="32"/>
      <c r="M200" s="143" t="s">
        <v>1</v>
      </c>
      <c r="N200" s="144" t="s">
        <v>42</v>
      </c>
      <c r="P200" s="145">
        <f>O200*H200</f>
        <v>0</v>
      </c>
      <c r="Q200" s="145">
        <v>3.8000000000000002E-4</v>
      </c>
      <c r="R200" s="145">
        <f>Q200*H200</f>
        <v>2.66E-3</v>
      </c>
      <c r="S200" s="145">
        <v>0</v>
      </c>
      <c r="T200" s="146">
        <f>S200*H200</f>
        <v>0</v>
      </c>
      <c r="AR200" s="147" t="s">
        <v>148</v>
      </c>
      <c r="AT200" s="147" t="s">
        <v>155</v>
      </c>
      <c r="AU200" s="147" t="s">
        <v>87</v>
      </c>
      <c r="AY200" s="17" t="s">
        <v>149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85</v>
      </c>
      <c r="BK200" s="148">
        <f>ROUND(I200*H200,2)</f>
        <v>0</v>
      </c>
      <c r="BL200" s="17" t="s">
        <v>148</v>
      </c>
      <c r="BM200" s="147" t="s">
        <v>2080</v>
      </c>
    </row>
    <row r="201" spans="2:65" s="1" customFormat="1" ht="10.199999999999999">
      <c r="B201" s="32"/>
      <c r="D201" s="149" t="s">
        <v>162</v>
      </c>
      <c r="F201" s="150" t="s">
        <v>2081</v>
      </c>
      <c r="I201" s="151"/>
      <c r="L201" s="32"/>
      <c r="M201" s="152"/>
      <c r="T201" s="56"/>
      <c r="AT201" s="17" t="s">
        <v>162</v>
      </c>
      <c r="AU201" s="17" t="s">
        <v>87</v>
      </c>
    </row>
    <row r="202" spans="2:65" s="12" customFormat="1" ht="10.199999999999999">
      <c r="B202" s="153"/>
      <c r="D202" s="149" t="s">
        <v>163</v>
      </c>
      <c r="E202" s="154" t="s">
        <v>1</v>
      </c>
      <c r="F202" s="155" t="s">
        <v>2082</v>
      </c>
      <c r="H202" s="154" t="s">
        <v>1</v>
      </c>
      <c r="I202" s="156"/>
      <c r="L202" s="153"/>
      <c r="M202" s="157"/>
      <c r="T202" s="158"/>
      <c r="AT202" s="154" t="s">
        <v>163</v>
      </c>
      <c r="AU202" s="154" t="s">
        <v>87</v>
      </c>
      <c r="AV202" s="12" t="s">
        <v>85</v>
      </c>
      <c r="AW202" s="12" t="s">
        <v>33</v>
      </c>
      <c r="AX202" s="12" t="s">
        <v>77</v>
      </c>
      <c r="AY202" s="154" t="s">
        <v>149</v>
      </c>
    </row>
    <row r="203" spans="2:65" s="12" customFormat="1" ht="10.199999999999999">
      <c r="B203" s="153"/>
      <c r="D203" s="149" t="s">
        <v>163</v>
      </c>
      <c r="E203" s="154" t="s">
        <v>1</v>
      </c>
      <c r="F203" s="155" t="s">
        <v>2083</v>
      </c>
      <c r="H203" s="154" t="s">
        <v>1</v>
      </c>
      <c r="I203" s="156"/>
      <c r="L203" s="153"/>
      <c r="M203" s="157"/>
      <c r="T203" s="158"/>
      <c r="AT203" s="154" t="s">
        <v>163</v>
      </c>
      <c r="AU203" s="154" t="s">
        <v>87</v>
      </c>
      <c r="AV203" s="12" t="s">
        <v>85</v>
      </c>
      <c r="AW203" s="12" t="s">
        <v>33</v>
      </c>
      <c r="AX203" s="12" t="s">
        <v>77</v>
      </c>
      <c r="AY203" s="154" t="s">
        <v>149</v>
      </c>
    </row>
    <row r="204" spans="2:65" s="13" customFormat="1" ht="10.199999999999999">
      <c r="B204" s="159"/>
      <c r="D204" s="149" t="s">
        <v>163</v>
      </c>
      <c r="E204" s="160" t="s">
        <v>1</v>
      </c>
      <c r="F204" s="161" t="s">
        <v>2084</v>
      </c>
      <c r="H204" s="162">
        <v>7</v>
      </c>
      <c r="I204" s="163"/>
      <c r="L204" s="159"/>
      <c r="M204" s="164"/>
      <c r="T204" s="165"/>
      <c r="AT204" s="160" t="s">
        <v>163</v>
      </c>
      <c r="AU204" s="160" t="s">
        <v>87</v>
      </c>
      <c r="AV204" s="13" t="s">
        <v>87</v>
      </c>
      <c r="AW204" s="13" t="s">
        <v>33</v>
      </c>
      <c r="AX204" s="13" t="s">
        <v>85</v>
      </c>
      <c r="AY204" s="160" t="s">
        <v>149</v>
      </c>
    </row>
    <row r="205" spans="2:65" s="1" customFormat="1" ht="16.5" customHeight="1">
      <c r="B205" s="32"/>
      <c r="C205" s="136" t="s">
        <v>356</v>
      </c>
      <c r="D205" s="136" t="s">
        <v>155</v>
      </c>
      <c r="E205" s="137" t="s">
        <v>2085</v>
      </c>
      <c r="F205" s="138" t="s">
        <v>2086</v>
      </c>
      <c r="G205" s="139" t="s">
        <v>505</v>
      </c>
      <c r="H205" s="140">
        <v>10</v>
      </c>
      <c r="I205" s="141"/>
      <c r="J205" s="142">
        <f>ROUND(I205*H205,2)</f>
        <v>0</v>
      </c>
      <c r="K205" s="138" t="s">
        <v>1769</v>
      </c>
      <c r="L205" s="32"/>
      <c r="M205" s="143" t="s">
        <v>1</v>
      </c>
      <c r="N205" s="144" t="s">
        <v>42</v>
      </c>
      <c r="P205" s="145">
        <f>O205*H205</f>
        <v>0</v>
      </c>
      <c r="Q205" s="145">
        <v>0</v>
      </c>
      <c r="R205" s="145">
        <f>Q205*H205</f>
        <v>0</v>
      </c>
      <c r="S205" s="145">
        <v>0</v>
      </c>
      <c r="T205" s="146">
        <f>S205*H205</f>
        <v>0</v>
      </c>
      <c r="AR205" s="147" t="s">
        <v>148</v>
      </c>
      <c r="AT205" s="147" t="s">
        <v>155</v>
      </c>
      <c r="AU205" s="147" t="s">
        <v>87</v>
      </c>
      <c r="AY205" s="17" t="s">
        <v>149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85</v>
      </c>
      <c r="BK205" s="148">
        <f>ROUND(I205*H205,2)</f>
        <v>0</v>
      </c>
      <c r="BL205" s="17" t="s">
        <v>148</v>
      </c>
      <c r="BM205" s="147" t="s">
        <v>2087</v>
      </c>
    </row>
    <row r="206" spans="2:65" s="1" customFormat="1" ht="19.2">
      <c r="B206" s="32"/>
      <c r="D206" s="149" t="s">
        <v>162</v>
      </c>
      <c r="F206" s="150" t="s">
        <v>2088</v>
      </c>
      <c r="I206" s="151"/>
      <c r="L206" s="32"/>
      <c r="M206" s="152"/>
      <c r="T206" s="56"/>
      <c r="AT206" s="17" t="s">
        <v>162</v>
      </c>
      <c r="AU206" s="17" t="s">
        <v>87</v>
      </c>
    </row>
    <row r="207" spans="2:65" s="13" customFormat="1" ht="10.199999999999999">
      <c r="B207" s="159"/>
      <c r="D207" s="149" t="s">
        <v>163</v>
      </c>
      <c r="E207" s="160" t="s">
        <v>1</v>
      </c>
      <c r="F207" s="161" t="s">
        <v>2089</v>
      </c>
      <c r="H207" s="162">
        <v>10</v>
      </c>
      <c r="I207" s="163"/>
      <c r="L207" s="159"/>
      <c r="M207" s="164"/>
      <c r="T207" s="165"/>
      <c r="AT207" s="160" t="s">
        <v>163</v>
      </c>
      <c r="AU207" s="160" t="s">
        <v>87</v>
      </c>
      <c r="AV207" s="13" t="s">
        <v>87</v>
      </c>
      <c r="AW207" s="13" t="s">
        <v>33</v>
      </c>
      <c r="AX207" s="13" t="s">
        <v>85</v>
      </c>
      <c r="AY207" s="160" t="s">
        <v>149</v>
      </c>
    </row>
    <row r="208" spans="2:65" s="1" customFormat="1" ht="16.5" customHeight="1">
      <c r="B208" s="32"/>
      <c r="C208" s="176" t="s">
        <v>362</v>
      </c>
      <c r="D208" s="176" t="s">
        <v>414</v>
      </c>
      <c r="E208" s="177" t="s">
        <v>2090</v>
      </c>
      <c r="F208" s="178" t="s">
        <v>2091</v>
      </c>
      <c r="G208" s="179" t="s">
        <v>505</v>
      </c>
      <c r="H208" s="180">
        <v>10</v>
      </c>
      <c r="I208" s="181"/>
      <c r="J208" s="182">
        <f>ROUND(I208*H208,2)</f>
        <v>0</v>
      </c>
      <c r="K208" s="178" t="s">
        <v>1</v>
      </c>
      <c r="L208" s="183"/>
      <c r="M208" s="184" t="s">
        <v>1</v>
      </c>
      <c r="N208" s="185" t="s">
        <v>42</v>
      </c>
      <c r="P208" s="145">
        <f>O208*H208</f>
        <v>0</v>
      </c>
      <c r="Q208" s="145">
        <v>3.7499999999999999E-3</v>
      </c>
      <c r="R208" s="145">
        <f>Q208*H208</f>
        <v>3.7499999999999999E-2</v>
      </c>
      <c r="S208" s="145">
        <v>0</v>
      </c>
      <c r="T208" s="146">
        <f>S208*H208</f>
        <v>0</v>
      </c>
      <c r="AR208" s="147" t="s">
        <v>200</v>
      </c>
      <c r="AT208" s="147" t="s">
        <v>414</v>
      </c>
      <c r="AU208" s="147" t="s">
        <v>87</v>
      </c>
      <c r="AY208" s="17" t="s">
        <v>149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85</v>
      </c>
      <c r="BK208" s="148">
        <f>ROUND(I208*H208,2)</f>
        <v>0</v>
      </c>
      <c r="BL208" s="17" t="s">
        <v>148</v>
      </c>
      <c r="BM208" s="147" t="s">
        <v>2092</v>
      </c>
    </row>
    <row r="209" spans="2:65" s="1" customFormat="1" ht="10.199999999999999">
      <c r="B209" s="32"/>
      <c r="D209" s="149" t="s">
        <v>162</v>
      </c>
      <c r="F209" s="150" t="s">
        <v>2091</v>
      </c>
      <c r="I209" s="151"/>
      <c r="L209" s="32"/>
      <c r="M209" s="152"/>
      <c r="T209" s="56"/>
      <c r="AT209" s="17" t="s">
        <v>162</v>
      </c>
      <c r="AU209" s="17" t="s">
        <v>87</v>
      </c>
    </row>
    <row r="210" spans="2:65" s="12" customFormat="1" ht="10.199999999999999">
      <c r="B210" s="153"/>
      <c r="D210" s="149" t="s">
        <v>163</v>
      </c>
      <c r="E210" s="154" t="s">
        <v>1</v>
      </c>
      <c r="F210" s="155" t="s">
        <v>2093</v>
      </c>
      <c r="H210" s="154" t="s">
        <v>1</v>
      </c>
      <c r="I210" s="156"/>
      <c r="L210" s="153"/>
      <c r="M210" s="157"/>
      <c r="T210" s="158"/>
      <c r="AT210" s="154" t="s">
        <v>163</v>
      </c>
      <c r="AU210" s="154" t="s">
        <v>87</v>
      </c>
      <c r="AV210" s="12" t="s">
        <v>85</v>
      </c>
      <c r="AW210" s="12" t="s">
        <v>33</v>
      </c>
      <c r="AX210" s="12" t="s">
        <v>77</v>
      </c>
      <c r="AY210" s="154" t="s">
        <v>149</v>
      </c>
    </row>
    <row r="211" spans="2:65" s="13" customFormat="1" ht="10.199999999999999">
      <c r="B211" s="159"/>
      <c r="D211" s="149" t="s">
        <v>163</v>
      </c>
      <c r="E211" s="160" t="s">
        <v>1</v>
      </c>
      <c r="F211" s="161" t="s">
        <v>2094</v>
      </c>
      <c r="H211" s="162">
        <v>10</v>
      </c>
      <c r="I211" s="163"/>
      <c r="L211" s="159"/>
      <c r="M211" s="164"/>
      <c r="T211" s="165"/>
      <c r="AT211" s="160" t="s">
        <v>163</v>
      </c>
      <c r="AU211" s="160" t="s">
        <v>87</v>
      </c>
      <c r="AV211" s="13" t="s">
        <v>87</v>
      </c>
      <c r="AW211" s="13" t="s">
        <v>33</v>
      </c>
      <c r="AX211" s="13" t="s">
        <v>85</v>
      </c>
      <c r="AY211" s="160" t="s">
        <v>149</v>
      </c>
    </row>
    <row r="212" spans="2:65" s="1" customFormat="1" ht="16.5" customHeight="1">
      <c r="B212" s="32"/>
      <c r="C212" s="176" t="s">
        <v>368</v>
      </c>
      <c r="D212" s="176" t="s">
        <v>414</v>
      </c>
      <c r="E212" s="177" t="s">
        <v>2095</v>
      </c>
      <c r="F212" s="178" t="s">
        <v>2096</v>
      </c>
      <c r="G212" s="179" t="s">
        <v>505</v>
      </c>
      <c r="H212" s="180">
        <v>10</v>
      </c>
      <c r="I212" s="181"/>
      <c r="J212" s="182">
        <f>ROUND(I212*H212,2)</f>
        <v>0</v>
      </c>
      <c r="K212" s="178" t="s">
        <v>1</v>
      </c>
      <c r="L212" s="183"/>
      <c r="M212" s="184" t="s">
        <v>1</v>
      </c>
      <c r="N212" s="185" t="s">
        <v>42</v>
      </c>
      <c r="P212" s="145">
        <f>O212*H212</f>
        <v>0</v>
      </c>
      <c r="Q212" s="145">
        <v>2.4299999999999999E-3</v>
      </c>
      <c r="R212" s="145">
        <f>Q212*H212</f>
        <v>2.4299999999999999E-2</v>
      </c>
      <c r="S212" s="145">
        <v>0</v>
      </c>
      <c r="T212" s="146">
        <f>S212*H212</f>
        <v>0</v>
      </c>
      <c r="AR212" s="147" t="s">
        <v>200</v>
      </c>
      <c r="AT212" s="147" t="s">
        <v>414</v>
      </c>
      <c r="AU212" s="147" t="s">
        <v>87</v>
      </c>
      <c r="AY212" s="17" t="s">
        <v>149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85</v>
      </c>
      <c r="BK212" s="148">
        <f>ROUND(I212*H212,2)</f>
        <v>0</v>
      </c>
      <c r="BL212" s="17" t="s">
        <v>148</v>
      </c>
      <c r="BM212" s="147" t="s">
        <v>2097</v>
      </c>
    </row>
    <row r="213" spans="2:65" s="1" customFormat="1" ht="10.199999999999999">
      <c r="B213" s="32"/>
      <c r="D213" s="149" t="s">
        <v>162</v>
      </c>
      <c r="F213" s="150" t="s">
        <v>2096</v>
      </c>
      <c r="I213" s="151"/>
      <c r="L213" s="32"/>
      <c r="M213" s="152"/>
      <c r="T213" s="56"/>
      <c r="AT213" s="17" t="s">
        <v>162</v>
      </c>
      <c r="AU213" s="17" t="s">
        <v>87</v>
      </c>
    </row>
    <row r="214" spans="2:65" s="13" customFormat="1" ht="10.199999999999999">
      <c r="B214" s="159"/>
      <c r="D214" s="149" t="s">
        <v>163</v>
      </c>
      <c r="E214" s="160" t="s">
        <v>1</v>
      </c>
      <c r="F214" s="161" t="s">
        <v>2098</v>
      </c>
      <c r="H214" s="162">
        <v>10</v>
      </c>
      <c r="I214" s="163"/>
      <c r="L214" s="159"/>
      <c r="M214" s="164"/>
      <c r="T214" s="165"/>
      <c r="AT214" s="160" t="s">
        <v>163</v>
      </c>
      <c r="AU214" s="160" t="s">
        <v>87</v>
      </c>
      <c r="AV214" s="13" t="s">
        <v>87</v>
      </c>
      <c r="AW214" s="13" t="s">
        <v>33</v>
      </c>
      <c r="AX214" s="13" t="s">
        <v>85</v>
      </c>
      <c r="AY214" s="160" t="s">
        <v>149</v>
      </c>
    </row>
    <row r="215" spans="2:65" s="1" customFormat="1" ht="16.5" customHeight="1">
      <c r="B215" s="32"/>
      <c r="C215" s="176" t="s">
        <v>375</v>
      </c>
      <c r="D215" s="176" t="s">
        <v>414</v>
      </c>
      <c r="E215" s="177" t="s">
        <v>2099</v>
      </c>
      <c r="F215" s="178" t="s">
        <v>2100</v>
      </c>
      <c r="G215" s="179" t="s">
        <v>505</v>
      </c>
      <c r="H215" s="180">
        <v>10</v>
      </c>
      <c r="I215" s="181"/>
      <c r="J215" s="182">
        <f>ROUND(I215*H215,2)</f>
        <v>0</v>
      </c>
      <c r="K215" s="178" t="s">
        <v>1</v>
      </c>
      <c r="L215" s="183"/>
      <c r="M215" s="184" t="s">
        <v>1</v>
      </c>
      <c r="N215" s="185" t="s">
        <v>42</v>
      </c>
      <c r="P215" s="145">
        <f>O215*H215</f>
        <v>0</v>
      </c>
      <c r="Q215" s="145">
        <v>3.3999999999999998E-3</v>
      </c>
      <c r="R215" s="145">
        <f>Q215*H215</f>
        <v>3.3999999999999996E-2</v>
      </c>
      <c r="S215" s="145">
        <v>0</v>
      </c>
      <c r="T215" s="146">
        <f>S215*H215</f>
        <v>0</v>
      </c>
      <c r="AR215" s="147" t="s">
        <v>200</v>
      </c>
      <c r="AT215" s="147" t="s">
        <v>414</v>
      </c>
      <c r="AU215" s="147" t="s">
        <v>87</v>
      </c>
      <c r="AY215" s="17" t="s">
        <v>149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7" t="s">
        <v>85</v>
      </c>
      <c r="BK215" s="148">
        <f>ROUND(I215*H215,2)</f>
        <v>0</v>
      </c>
      <c r="BL215" s="17" t="s">
        <v>148</v>
      </c>
      <c r="BM215" s="147" t="s">
        <v>2101</v>
      </c>
    </row>
    <row r="216" spans="2:65" s="1" customFormat="1" ht="10.199999999999999">
      <c r="B216" s="32"/>
      <c r="D216" s="149" t="s">
        <v>162</v>
      </c>
      <c r="F216" s="150" t="s">
        <v>2100</v>
      </c>
      <c r="I216" s="151"/>
      <c r="L216" s="32"/>
      <c r="M216" s="152"/>
      <c r="T216" s="56"/>
      <c r="AT216" s="17" t="s">
        <v>162</v>
      </c>
      <c r="AU216" s="17" t="s">
        <v>87</v>
      </c>
    </row>
    <row r="217" spans="2:65" s="13" customFormat="1" ht="10.199999999999999">
      <c r="B217" s="159"/>
      <c r="D217" s="149" t="s">
        <v>163</v>
      </c>
      <c r="E217" s="160" t="s">
        <v>1</v>
      </c>
      <c r="F217" s="161" t="s">
        <v>2098</v>
      </c>
      <c r="H217" s="162">
        <v>10</v>
      </c>
      <c r="I217" s="163"/>
      <c r="L217" s="159"/>
      <c r="M217" s="164"/>
      <c r="T217" s="165"/>
      <c r="AT217" s="160" t="s">
        <v>163</v>
      </c>
      <c r="AU217" s="160" t="s">
        <v>87</v>
      </c>
      <c r="AV217" s="13" t="s">
        <v>87</v>
      </c>
      <c r="AW217" s="13" t="s">
        <v>33</v>
      </c>
      <c r="AX217" s="13" t="s">
        <v>85</v>
      </c>
      <c r="AY217" s="160" t="s">
        <v>149</v>
      </c>
    </row>
    <row r="218" spans="2:65" s="1" customFormat="1" ht="16.5" customHeight="1">
      <c r="B218" s="32"/>
      <c r="C218" s="136" t="s">
        <v>7</v>
      </c>
      <c r="D218" s="136" t="s">
        <v>155</v>
      </c>
      <c r="E218" s="137" t="s">
        <v>1521</v>
      </c>
      <c r="F218" s="138" t="s">
        <v>1522</v>
      </c>
      <c r="G218" s="139" t="s">
        <v>298</v>
      </c>
      <c r="H218" s="140">
        <v>63.7</v>
      </c>
      <c r="I218" s="141"/>
      <c r="J218" s="142">
        <f>ROUND(I218*H218,2)</f>
        <v>0</v>
      </c>
      <c r="K218" s="138" t="s">
        <v>159</v>
      </c>
      <c r="L218" s="32"/>
      <c r="M218" s="143" t="s">
        <v>1</v>
      </c>
      <c r="N218" s="144" t="s">
        <v>42</v>
      </c>
      <c r="P218" s="145">
        <f>O218*H218</f>
        <v>0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AR218" s="147" t="s">
        <v>148</v>
      </c>
      <c r="AT218" s="147" t="s">
        <v>155</v>
      </c>
      <c r="AU218" s="147" t="s">
        <v>87</v>
      </c>
      <c r="AY218" s="17" t="s">
        <v>149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7" t="s">
        <v>85</v>
      </c>
      <c r="BK218" s="148">
        <f>ROUND(I218*H218,2)</f>
        <v>0</v>
      </c>
      <c r="BL218" s="17" t="s">
        <v>148</v>
      </c>
      <c r="BM218" s="147" t="s">
        <v>2102</v>
      </c>
    </row>
    <row r="219" spans="2:65" s="1" customFormat="1" ht="10.199999999999999">
      <c r="B219" s="32"/>
      <c r="D219" s="149" t="s">
        <v>162</v>
      </c>
      <c r="F219" s="150" t="s">
        <v>1522</v>
      </c>
      <c r="I219" s="151"/>
      <c r="L219" s="32"/>
      <c r="M219" s="152"/>
      <c r="T219" s="56"/>
      <c r="AT219" s="17" t="s">
        <v>162</v>
      </c>
      <c r="AU219" s="17" t="s">
        <v>87</v>
      </c>
    </row>
    <row r="220" spans="2:65" s="13" customFormat="1" ht="10.199999999999999">
      <c r="B220" s="159"/>
      <c r="D220" s="149" t="s">
        <v>163</v>
      </c>
      <c r="E220" s="160" t="s">
        <v>1</v>
      </c>
      <c r="F220" s="161" t="s">
        <v>2103</v>
      </c>
      <c r="H220" s="162">
        <v>63.7</v>
      </c>
      <c r="I220" s="163"/>
      <c r="L220" s="159"/>
      <c r="M220" s="164"/>
      <c r="T220" s="165"/>
      <c r="AT220" s="160" t="s">
        <v>163</v>
      </c>
      <c r="AU220" s="160" t="s">
        <v>87</v>
      </c>
      <c r="AV220" s="13" t="s">
        <v>87</v>
      </c>
      <c r="AW220" s="13" t="s">
        <v>33</v>
      </c>
      <c r="AX220" s="13" t="s">
        <v>85</v>
      </c>
      <c r="AY220" s="160" t="s">
        <v>149</v>
      </c>
    </row>
    <row r="221" spans="2:65" s="1" customFormat="1" ht="16.5" customHeight="1">
      <c r="B221" s="32"/>
      <c r="C221" s="136" t="s">
        <v>392</v>
      </c>
      <c r="D221" s="136" t="s">
        <v>155</v>
      </c>
      <c r="E221" s="137" t="s">
        <v>1525</v>
      </c>
      <c r="F221" s="138" t="s">
        <v>1526</v>
      </c>
      <c r="G221" s="139" t="s">
        <v>298</v>
      </c>
      <c r="H221" s="140">
        <v>63.7</v>
      </c>
      <c r="I221" s="141"/>
      <c r="J221" s="142">
        <f>ROUND(I221*H221,2)</f>
        <v>0</v>
      </c>
      <c r="K221" s="138" t="s">
        <v>159</v>
      </c>
      <c r="L221" s="32"/>
      <c r="M221" s="143" t="s">
        <v>1</v>
      </c>
      <c r="N221" s="144" t="s">
        <v>42</v>
      </c>
      <c r="P221" s="145">
        <f>O221*H221</f>
        <v>0</v>
      </c>
      <c r="Q221" s="145">
        <v>0</v>
      </c>
      <c r="R221" s="145">
        <f>Q221*H221</f>
        <v>0</v>
      </c>
      <c r="S221" s="145">
        <v>0</v>
      </c>
      <c r="T221" s="146">
        <f>S221*H221</f>
        <v>0</v>
      </c>
      <c r="AR221" s="147" t="s">
        <v>148</v>
      </c>
      <c r="AT221" s="147" t="s">
        <v>155</v>
      </c>
      <c r="AU221" s="147" t="s">
        <v>87</v>
      </c>
      <c r="AY221" s="17" t="s">
        <v>149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7" t="s">
        <v>85</v>
      </c>
      <c r="BK221" s="148">
        <f>ROUND(I221*H221,2)</f>
        <v>0</v>
      </c>
      <c r="BL221" s="17" t="s">
        <v>148</v>
      </c>
      <c r="BM221" s="147" t="s">
        <v>2104</v>
      </c>
    </row>
    <row r="222" spans="2:65" s="1" customFormat="1" ht="10.199999999999999">
      <c r="B222" s="32"/>
      <c r="D222" s="149" t="s">
        <v>162</v>
      </c>
      <c r="F222" s="150" t="s">
        <v>1528</v>
      </c>
      <c r="I222" s="151"/>
      <c r="L222" s="32"/>
      <c r="M222" s="152"/>
      <c r="T222" s="56"/>
      <c r="AT222" s="17" t="s">
        <v>162</v>
      </c>
      <c r="AU222" s="17" t="s">
        <v>87</v>
      </c>
    </row>
    <row r="223" spans="2:65" s="13" customFormat="1" ht="10.199999999999999">
      <c r="B223" s="159"/>
      <c r="D223" s="149" t="s">
        <v>163</v>
      </c>
      <c r="E223" s="160" t="s">
        <v>1</v>
      </c>
      <c r="F223" s="161" t="s">
        <v>2103</v>
      </c>
      <c r="H223" s="162">
        <v>63.7</v>
      </c>
      <c r="I223" s="163"/>
      <c r="L223" s="159"/>
      <c r="M223" s="164"/>
      <c r="T223" s="165"/>
      <c r="AT223" s="160" t="s">
        <v>163</v>
      </c>
      <c r="AU223" s="160" t="s">
        <v>87</v>
      </c>
      <c r="AV223" s="13" t="s">
        <v>87</v>
      </c>
      <c r="AW223" s="13" t="s">
        <v>33</v>
      </c>
      <c r="AX223" s="13" t="s">
        <v>85</v>
      </c>
      <c r="AY223" s="160" t="s">
        <v>149</v>
      </c>
    </row>
    <row r="224" spans="2:65" s="1" customFormat="1" ht="16.5" customHeight="1">
      <c r="B224" s="32"/>
      <c r="C224" s="136" t="s">
        <v>399</v>
      </c>
      <c r="D224" s="136" t="s">
        <v>155</v>
      </c>
      <c r="E224" s="137" t="s">
        <v>2105</v>
      </c>
      <c r="F224" s="138" t="s">
        <v>2106</v>
      </c>
      <c r="G224" s="139" t="s">
        <v>505</v>
      </c>
      <c r="H224" s="140">
        <v>3</v>
      </c>
      <c r="I224" s="141"/>
      <c r="J224" s="142">
        <f>ROUND(I224*H224,2)</f>
        <v>0</v>
      </c>
      <c r="K224" s="138" t="s">
        <v>159</v>
      </c>
      <c r="L224" s="32"/>
      <c r="M224" s="143" t="s">
        <v>1</v>
      </c>
      <c r="N224" s="144" t="s">
        <v>42</v>
      </c>
      <c r="P224" s="145">
        <f>O224*H224</f>
        <v>0</v>
      </c>
      <c r="Q224" s="145">
        <v>0.38627</v>
      </c>
      <c r="R224" s="145">
        <f>Q224*H224</f>
        <v>1.1588099999999999</v>
      </c>
      <c r="S224" s="145">
        <v>0</v>
      </c>
      <c r="T224" s="146">
        <f>S224*H224</f>
        <v>0</v>
      </c>
      <c r="AR224" s="147" t="s">
        <v>148</v>
      </c>
      <c r="AT224" s="147" t="s">
        <v>155</v>
      </c>
      <c r="AU224" s="147" t="s">
        <v>87</v>
      </c>
      <c r="AY224" s="17" t="s">
        <v>149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7" t="s">
        <v>85</v>
      </c>
      <c r="BK224" s="148">
        <f>ROUND(I224*H224,2)</f>
        <v>0</v>
      </c>
      <c r="BL224" s="17" t="s">
        <v>148</v>
      </c>
      <c r="BM224" s="147" t="s">
        <v>2107</v>
      </c>
    </row>
    <row r="225" spans="2:65" s="1" customFormat="1" ht="10.199999999999999">
      <c r="B225" s="32"/>
      <c r="D225" s="149" t="s">
        <v>162</v>
      </c>
      <c r="F225" s="150" t="s">
        <v>2108</v>
      </c>
      <c r="I225" s="151"/>
      <c r="L225" s="32"/>
      <c r="M225" s="152"/>
      <c r="T225" s="56"/>
      <c r="AT225" s="17" t="s">
        <v>162</v>
      </c>
      <c r="AU225" s="17" t="s">
        <v>87</v>
      </c>
    </row>
    <row r="226" spans="2:65" s="13" customFormat="1" ht="10.199999999999999">
      <c r="B226" s="159"/>
      <c r="D226" s="149" t="s">
        <v>163</v>
      </c>
      <c r="E226" s="160" t="s">
        <v>1</v>
      </c>
      <c r="F226" s="161" t="s">
        <v>2109</v>
      </c>
      <c r="H226" s="162">
        <v>3</v>
      </c>
      <c r="I226" s="163"/>
      <c r="L226" s="159"/>
      <c r="M226" s="164"/>
      <c r="T226" s="165"/>
      <c r="AT226" s="160" t="s">
        <v>163</v>
      </c>
      <c r="AU226" s="160" t="s">
        <v>87</v>
      </c>
      <c r="AV226" s="13" t="s">
        <v>87</v>
      </c>
      <c r="AW226" s="13" t="s">
        <v>33</v>
      </c>
      <c r="AX226" s="13" t="s">
        <v>85</v>
      </c>
      <c r="AY226" s="160" t="s">
        <v>149</v>
      </c>
    </row>
    <row r="227" spans="2:65" s="1" customFormat="1" ht="16.5" customHeight="1">
      <c r="B227" s="32"/>
      <c r="C227" s="176" t="s">
        <v>406</v>
      </c>
      <c r="D227" s="176" t="s">
        <v>414</v>
      </c>
      <c r="E227" s="177" t="s">
        <v>2110</v>
      </c>
      <c r="F227" s="178" t="s">
        <v>2111</v>
      </c>
      <c r="G227" s="179" t="s">
        <v>505</v>
      </c>
      <c r="H227" s="180">
        <v>3</v>
      </c>
      <c r="I227" s="181"/>
      <c r="J227" s="182">
        <f>ROUND(I227*H227,2)</f>
        <v>0</v>
      </c>
      <c r="K227" s="178" t="s">
        <v>159</v>
      </c>
      <c r="L227" s="183"/>
      <c r="M227" s="184" t="s">
        <v>1</v>
      </c>
      <c r="N227" s="185" t="s">
        <v>42</v>
      </c>
      <c r="P227" s="145">
        <f>O227*H227</f>
        <v>0</v>
      </c>
      <c r="Q227" s="145">
        <v>2.9870000000000001</v>
      </c>
      <c r="R227" s="145">
        <f>Q227*H227</f>
        <v>8.9610000000000003</v>
      </c>
      <c r="S227" s="145">
        <v>0</v>
      </c>
      <c r="T227" s="146">
        <f>S227*H227</f>
        <v>0</v>
      </c>
      <c r="AR227" s="147" t="s">
        <v>200</v>
      </c>
      <c r="AT227" s="147" t="s">
        <v>414</v>
      </c>
      <c r="AU227" s="147" t="s">
        <v>87</v>
      </c>
      <c r="AY227" s="17" t="s">
        <v>149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85</v>
      </c>
      <c r="BK227" s="148">
        <f>ROUND(I227*H227,2)</f>
        <v>0</v>
      </c>
      <c r="BL227" s="17" t="s">
        <v>148</v>
      </c>
      <c r="BM227" s="147" t="s">
        <v>2112</v>
      </c>
    </row>
    <row r="228" spans="2:65" s="1" customFormat="1" ht="10.199999999999999">
      <c r="B228" s="32"/>
      <c r="D228" s="149" t="s">
        <v>162</v>
      </c>
      <c r="F228" s="150" t="s">
        <v>2111</v>
      </c>
      <c r="I228" s="151"/>
      <c r="L228" s="32"/>
      <c r="M228" s="152"/>
      <c r="T228" s="56"/>
      <c r="AT228" s="17" t="s">
        <v>162</v>
      </c>
      <c r="AU228" s="17" t="s">
        <v>87</v>
      </c>
    </row>
    <row r="229" spans="2:65" s="13" customFormat="1" ht="10.199999999999999">
      <c r="B229" s="159"/>
      <c r="D229" s="149" t="s">
        <v>163</v>
      </c>
      <c r="E229" s="160" t="s">
        <v>1</v>
      </c>
      <c r="F229" s="161" t="s">
        <v>2113</v>
      </c>
      <c r="H229" s="162">
        <v>3</v>
      </c>
      <c r="I229" s="163"/>
      <c r="L229" s="159"/>
      <c r="M229" s="164"/>
      <c r="T229" s="165"/>
      <c r="AT229" s="160" t="s">
        <v>163</v>
      </c>
      <c r="AU229" s="160" t="s">
        <v>87</v>
      </c>
      <c r="AV229" s="13" t="s">
        <v>87</v>
      </c>
      <c r="AW229" s="13" t="s">
        <v>33</v>
      </c>
      <c r="AX229" s="13" t="s">
        <v>85</v>
      </c>
      <c r="AY229" s="160" t="s">
        <v>149</v>
      </c>
    </row>
    <row r="230" spans="2:65" s="1" customFormat="1" ht="16.5" customHeight="1">
      <c r="B230" s="32"/>
      <c r="C230" s="136" t="s">
        <v>413</v>
      </c>
      <c r="D230" s="136" t="s">
        <v>155</v>
      </c>
      <c r="E230" s="137" t="s">
        <v>2114</v>
      </c>
      <c r="F230" s="138" t="s">
        <v>2115</v>
      </c>
      <c r="G230" s="139" t="s">
        <v>505</v>
      </c>
      <c r="H230" s="140">
        <v>3</v>
      </c>
      <c r="I230" s="141"/>
      <c r="J230" s="142">
        <f>ROUND(I230*H230,2)</f>
        <v>0</v>
      </c>
      <c r="K230" s="138" t="s">
        <v>159</v>
      </c>
      <c r="L230" s="32"/>
      <c r="M230" s="143" t="s">
        <v>1</v>
      </c>
      <c r="N230" s="144" t="s">
        <v>42</v>
      </c>
      <c r="P230" s="145">
        <f>O230*H230</f>
        <v>0</v>
      </c>
      <c r="Q230" s="145">
        <v>5.0500000000000003E-2</v>
      </c>
      <c r="R230" s="145">
        <f>Q230*H230</f>
        <v>0.15150000000000002</v>
      </c>
      <c r="S230" s="145">
        <v>0</v>
      </c>
      <c r="T230" s="146">
        <f>S230*H230</f>
        <v>0</v>
      </c>
      <c r="AR230" s="147" t="s">
        <v>148</v>
      </c>
      <c r="AT230" s="147" t="s">
        <v>155</v>
      </c>
      <c r="AU230" s="147" t="s">
        <v>87</v>
      </c>
      <c r="AY230" s="17" t="s">
        <v>149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7" t="s">
        <v>85</v>
      </c>
      <c r="BK230" s="148">
        <f>ROUND(I230*H230,2)</f>
        <v>0</v>
      </c>
      <c r="BL230" s="17" t="s">
        <v>148</v>
      </c>
      <c r="BM230" s="147" t="s">
        <v>2116</v>
      </c>
    </row>
    <row r="231" spans="2:65" s="1" customFormat="1" ht="10.199999999999999">
      <c r="B231" s="32"/>
      <c r="D231" s="149" t="s">
        <v>162</v>
      </c>
      <c r="F231" s="150" t="s">
        <v>2117</v>
      </c>
      <c r="I231" s="151"/>
      <c r="L231" s="32"/>
      <c r="M231" s="152"/>
      <c r="T231" s="56"/>
      <c r="AT231" s="17" t="s">
        <v>162</v>
      </c>
      <c r="AU231" s="17" t="s">
        <v>87</v>
      </c>
    </row>
    <row r="232" spans="2:65" s="13" customFormat="1" ht="10.199999999999999">
      <c r="B232" s="159"/>
      <c r="D232" s="149" t="s">
        <v>163</v>
      </c>
      <c r="E232" s="160" t="s">
        <v>1</v>
      </c>
      <c r="F232" s="161" t="s">
        <v>2109</v>
      </c>
      <c r="H232" s="162">
        <v>3</v>
      </c>
      <c r="I232" s="163"/>
      <c r="L232" s="159"/>
      <c r="M232" s="164"/>
      <c r="T232" s="165"/>
      <c r="AT232" s="160" t="s">
        <v>163</v>
      </c>
      <c r="AU232" s="160" t="s">
        <v>87</v>
      </c>
      <c r="AV232" s="13" t="s">
        <v>87</v>
      </c>
      <c r="AW232" s="13" t="s">
        <v>33</v>
      </c>
      <c r="AX232" s="13" t="s">
        <v>85</v>
      </c>
      <c r="AY232" s="160" t="s">
        <v>149</v>
      </c>
    </row>
    <row r="233" spans="2:65" s="1" customFormat="1" ht="16.5" customHeight="1">
      <c r="B233" s="32"/>
      <c r="C233" s="176" t="s">
        <v>421</v>
      </c>
      <c r="D233" s="176" t="s">
        <v>414</v>
      </c>
      <c r="E233" s="177" t="s">
        <v>2118</v>
      </c>
      <c r="F233" s="178" t="s">
        <v>2119</v>
      </c>
      <c r="G233" s="179" t="s">
        <v>505</v>
      </c>
      <c r="H233" s="180">
        <v>3</v>
      </c>
      <c r="I233" s="181"/>
      <c r="J233" s="182">
        <f>ROUND(I233*H233,2)</f>
        <v>0</v>
      </c>
      <c r="K233" s="178" t="s">
        <v>159</v>
      </c>
      <c r="L233" s="183"/>
      <c r="M233" s="184" t="s">
        <v>1</v>
      </c>
      <c r="N233" s="185" t="s">
        <v>42</v>
      </c>
      <c r="P233" s="145">
        <f>O233*H233</f>
        <v>0</v>
      </c>
      <c r="Q233" s="145">
        <v>0.58899999999999997</v>
      </c>
      <c r="R233" s="145">
        <f>Q233*H233</f>
        <v>1.7669999999999999</v>
      </c>
      <c r="S233" s="145">
        <v>0</v>
      </c>
      <c r="T233" s="146">
        <f>S233*H233</f>
        <v>0</v>
      </c>
      <c r="AR233" s="147" t="s">
        <v>200</v>
      </c>
      <c r="AT233" s="147" t="s">
        <v>414</v>
      </c>
      <c r="AU233" s="147" t="s">
        <v>87</v>
      </c>
      <c r="AY233" s="17" t="s">
        <v>149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85</v>
      </c>
      <c r="BK233" s="148">
        <f>ROUND(I233*H233,2)</f>
        <v>0</v>
      </c>
      <c r="BL233" s="17" t="s">
        <v>148</v>
      </c>
      <c r="BM233" s="147" t="s">
        <v>2120</v>
      </c>
    </row>
    <row r="234" spans="2:65" s="1" customFormat="1" ht="10.199999999999999">
      <c r="B234" s="32"/>
      <c r="D234" s="149" t="s">
        <v>162</v>
      </c>
      <c r="F234" s="150" t="s">
        <v>2119</v>
      </c>
      <c r="I234" s="151"/>
      <c r="L234" s="32"/>
      <c r="M234" s="152"/>
      <c r="T234" s="56"/>
      <c r="AT234" s="17" t="s">
        <v>162</v>
      </c>
      <c r="AU234" s="17" t="s">
        <v>87</v>
      </c>
    </row>
    <row r="235" spans="2:65" s="13" customFormat="1" ht="10.199999999999999">
      <c r="B235" s="159"/>
      <c r="D235" s="149" t="s">
        <v>163</v>
      </c>
      <c r="E235" s="160" t="s">
        <v>1</v>
      </c>
      <c r="F235" s="161" t="s">
        <v>2113</v>
      </c>
      <c r="H235" s="162">
        <v>3</v>
      </c>
      <c r="I235" s="163"/>
      <c r="L235" s="159"/>
      <c r="M235" s="164"/>
      <c r="T235" s="165"/>
      <c r="AT235" s="160" t="s">
        <v>163</v>
      </c>
      <c r="AU235" s="160" t="s">
        <v>87</v>
      </c>
      <c r="AV235" s="13" t="s">
        <v>87</v>
      </c>
      <c r="AW235" s="13" t="s">
        <v>33</v>
      </c>
      <c r="AX235" s="13" t="s">
        <v>85</v>
      </c>
      <c r="AY235" s="160" t="s">
        <v>149</v>
      </c>
    </row>
    <row r="236" spans="2:65" s="1" customFormat="1" ht="21.75" customHeight="1">
      <c r="B236" s="32"/>
      <c r="C236" s="136" t="s">
        <v>435</v>
      </c>
      <c r="D236" s="136" t="s">
        <v>155</v>
      </c>
      <c r="E236" s="137" t="s">
        <v>1999</v>
      </c>
      <c r="F236" s="138" t="s">
        <v>2000</v>
      </c>
      <c r="G236" s="139" t="s">
        <v>505</v>
      </c>
      <c r="H236" s="140">
        <v>3</v>
      </c>
      <c r="I236" s="141"/>
      <c r="J236" s="142">
        <f>ROUND(I236*H236,2)</f>
        <v>0</v>
      </c>
      <c r="K236" s="138" t="s">
        <v>159</v>
      </c>
      <c r="L236" s="32"/>
      <c r="M236" s="143" t="s">
        <v>1</v>
      </c>
      <c r="N236" s="144" t="s">
        <v>42</v>
      </c>
      <c r="P236" s="145">
        <f>O236*H236</f>
        <v>0</v>
      </c>
      <c r="Q236" s="145">
        <v>0.09</v>
      </c>
      <c r="R236" s="145">
        <f>Q236*H236</f>
        <v>0.27</v>
      </c>
      <c r="S236" s="145">
        <v>0</v>
      </c>
      <c r="T236" s="146">
        <f>S236*H236</f>
        <v>0</v>
      </c>
      <c r="AR236" s="147" t="s">
        <v>148</v>
      </c>
      <c r="AT236" s="147" t="s">
        <v>155</v>
      </c>
      <c r="AU236" s="147" t="s">
        <v>87</v>
      </c>
      <c r="AY236" s="17" t="s">
        <v>149</v>
      </c>
      <c r="BE236" s="148">
        <f>IF(N236="základní",J236,0)</f>
        <v>0</v>
      </c>
      <c r="BF236" s="148">
        <f>IF(N236="snížená",J236,0)</f>
        <v>0</v>
      </c>
      <c r="BG236" s="148">
        <f>IF(N236="zákl. přenesená",J236,0)</f>
        <v>0</v>
      </c>
      <c r="BH236" s="148">
        <f>IF(N236="sníž. přenesená",J236,0)</f>
        <v>0</v>
      </c>
      <c r="BI236" s="148">
        <f>IF(N236="nulová",J236,0)</f>
        <v>0</v>
      </c>
      <c r="BJ236" s="17" t="s">
        <v>85</v>
      </c>
      <c r="BK236" s="148">
        <f>ROUND(I236*H236,2)</f>
        <v>0</v>
      </c>
      <c r="BL236" s="17" t="s">
        <v>148</v>
      </c>
      <c r="BM236" s="147" t="s">
        <v>2121</v>
      </c>
    </row>
    <row r="237" spans="2:65" s="1" customFormat="1" ht="10.199999999999999">
      <c r="B237" s="32"/>
      <c r="D237" s="149" t="s">
        <v>162</v>
      </c>
      <c r="F237" s="150" t="s">
        <v>2000</v>
      </c>
      <c r="I237" s="151"/>
      <c r="L237" s="32"/>
      <c r="M237" s="152"/>
      <c r="T237" s="56"/>
      <c r="AT237" s="17" t="s">
        <v>162</v>
      </c>
      <c r="AU237" s="17" t="s">
        <v>87</v>
      </c>
    </row>
    <row r="238" spans="2:65" s="13" customFormat="1" ht="10.199999999999999">
      <c r="B238" s="159"/>
      <c r="D238" s="149" t="s">
        <v>163</v>
      </c>
      <c r="E238" s="160" t="s">
        <v>1</v>
      </c>
      <c r="F238" s="161" t="s">
        <v>2122</v>
      </c>
      <c r="H238" s="162">
        <v>3</v>
      </c>
      <c r="I238" s="163"/>
      <c r="L238" s="159"/>
      <c r="M238" s="164"/>
      <c r="T238" s="165"/>
      <c r="AT238" s="160" t="s">
        <v>163</v>
      </c>
      <c r="AU238" s="160" t="s">
        <v>87</v>
      </c>
      <c r="AV238" s="13" t="s">
        <v>87</v>
      </c>
      <c r="AW238" s="13" t="s">
        <v>33</v>
      </c>
      <c r="AX238" s="13" t="s">
        <v>85</v>
      </c>
      <c r="AY238" s="160" t="s">
        <v>149</v>
      </c>
    </row>
    <row r="239" spans="2:65" s="1" customFormat="1" ht="16.5" customHeight="1">
      <c r="B239" s="32"/>
      <c r="C239" s="176" t="s">
        <v>447</v>
      </c>
      <c r="D239" s="176" t="s">
        <v>414</v>
      </c>
      <c r="E239" s="177" t="s">
        <v>2123</v>
      </c>
      <c r="F239" s="178" t="s">
        <v>2124</v>
      </c>
      <c r="G239" s="179" t="s">
        <v>505</v>
      </c>
      <c r="H239" s="180">
        <v>3</v>
      </c>
      <c r="I239" s="181"/>
      <c r="J239" s="182">
        <f>ROUND(I239*H239,2)</f>
        <v>0</v>
      </c>
      <c r="K239" s="178" t="s">
        <v>159</v>
      </c>
      <c r="L239" s="183"/>
      <c r="M239" s="184" t="s">
        <v>1</v>
      </c>
      <c r="N239" s="185" t="s">
        <v>42</v>
      </c>
      <c r="P239" s="145">
        <f>O239*H239</f>
        <v>0</v>
      </c>
      <c r="Q239" s="145">
        <v>4.5999999999999999E-2</v>
      </c>
      <c r="R239" s="145">
        <f>Q239*H239</f>
        <v>0.13800000000000001</v>
      </c>
      <c r="S239" s="145">
        <v>0</v>
      </c>
      <c r="T239" s="146">
        <f>S239*H239</f>
        <v>0</v>
      </c>
      <c r="AR239" s="147" t="s">
        <v>200</v>
      </c>
      <c r="AT239" s="147" t="s">
        <v>414</v>
      </c>
      <c r="AU239" s="147" t="s">
        <v>87</v>
      </c>
      <c r="AY239" s="17" t="s">
        <v>149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85</v>
      </c>
      <c r="BK239" s="148">
        <f>ROUND(I239*H239,2)</f>
        <v>0</v>
      </c>
      <c r="BL239" s="17" t="s">
        <v>148</v>
      </c>
      <c r="BM239" s="147" t="s">
        <v>2125</v>
      </c>
    </row>
    <row r="240" spans="2:65" s="1" customFormat="1" ht="10.199999999999999">
      <c r="B240" s="32"/>
      <c r="D240" s="149" t="s">
        <v>162</v>
      </c>
      <c r="F240" s="150" t="s">
        <v>2124</v>
      </c>
      <c r="I240" s="151"/>
      <c r="L240" s="32"/>
      <c r="M240" s="152"/>
      <c r="T240" s="56"/>
      <c r="AT240" s="17" t="s">
        <v>162</v>
      </c>
      <c r="AU240" s="17" t="s">
        <v>87</v>
      </c>
    </row>
    <row r="241" spans="2:65" s="13" customFormat="1" ht="10.199999999999999">
      <c r="B241" s="159"/>
      <c r="D241" s="149" t="s">
        <v>163</v>
      </c>
      <c r="E241" s="160" t="s">
        <v>1</v>
      </c>
      <c r="F241" s="161" t="s">
        <v>2113</v>
      </c>
      <c r="H241" s="162">
        <v>3</v>
      </c>
      <c r="I241" s="163"/>
      <c r="L241" s="159"/>
      <c r="M241" s="164"/>
      <c r="T241" s="165"/>
      <c r="AT241" s="160" t="s">
        <v>163</v>
      </c>
      <c r="AU241" s="160" t="s">
        <v>87</v>
      </c>
      <c r="AV241" s="13" t="s">
        <v>87</v>
      </c>
      <c r="AW241" s="13" t="s">
        <v>33</v>
      </c>
      <c r="AX241" s="13" t="s">
        <v>85</v>
      </c>
      <c r="AY241" s="160" t="s">
        <v>149</v>
      </c>
    </row>
    <row r="242" spans="2:65" s="1" customFormat="1" ht="16.5" customHeight="1">
      <c r="B242" s="32"/>
      <c r="C242" s="136" t="s">
        <v>452</v>
      </c>
      <c r="D242" s="136" t="s">
        <v>155</v>
      </c>
      <c r="E242" s="137" t="s">
        <v>2126</v>
      </c>
      <c r="F242" s="138" t="s">
        <v>2127</v>
      </c>
      <c r="G242" s="139" t="s">
        <v>505</v>
      </c>
      <c r="H242" s="140">
        <v>10</v>
      </c>
      <c r="I242" s="141"/>
      <c r="J242" s="142">
        <f>ROUND(I242*H242,2)</f>
        <v>0</v>
      </c>
      <c r="K242" s="138" t="s">
        <v>159</v>
      </c>
      <c r="L242" s="32"/>
      <c r="M242" s="143" t="s">
        <v>1</v>
      </c>
      <c r="N242" s="144" t="s">
        <v>42</v>
      </c>
      <c r="P242" s="145">
        <f>O242*H242</f>
        <v>0</v>
      </c>
      <c r="Q242" s="145">
        <v>0.04</v>
      </c>
      <c r="R242" s="145">
        <f>Q242*H242</f>
        <v>0.4</v>
      </c>
      <c r="S242" s="145">
        <v>0</v>
      </c>
      <c r="T242" s="146">
        <f>S242*H242</f>
        <v>0</v>
      </c>
      <c r="AR242" s="147" t="s">
        <v>148</v>
      </c>
      <c r="AT242" s="147" t="s">
        <v>155</v>
      </c>
      <c r="AU242" s="147" t="s">
        <v>87</v>
      </c>
      <c r="AY242" s="17" t="s">
        <v>149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7" t="s">
        <v>85</v>
      </c>
      <c r="BK242" s="148">
        <f>ROUND(I242*H242,2)</f>
        <v>0</v>
      </c>
      <c r="BL242" s="17" t="s">
        <v>148</v>
      </c>
      <c r="BM242" s="147" t="s">
        <v>2128</v>
      </c>
    </row>
    <row r="243" spans="2:65" s="1" customFormat="1" ht="10.199999999999999">
      <c r="B243" s="32"/>
      <c r="D243" s="149" t="s">
        <v>162</v>
      </c>
      <c r="F243" s="150" t="s">
        <v>2127</v>
      </c>
      <c r="I243" s="151"/>
      <c r="L243" s="32"/>
      <c r="M243" s="152"/>
      <c r="T243" s="56"/>
      <c r="AT243" s="17" t="s">
        <v>162</v>
      </c>
      <c r="AU243" s="17" t="s">
        <v>87</v>
      </c>
    </row>
    <row r="244" spans="2:65" s="13" customFormat="1" ht="10.199999999999999">
      <c r="B244" s="159"/>
      <c r="D244" s="149" t="s">
        <v>163</v>
      </c>
      <c r="E244" s="160" t="s">
        <v>1</v>
      </c>
      <c r="F244" s="161" t="s">
        <v>2129</v>
      </c>
      <c r="H244" s="162">
        <v>10</v>
      </c>
      <c r="I244" s="163"/>
      <c r="L244" s="159"/>
      <c r="M244" s="164"/>
      <c r="T244" s="165"/>
      <c r="AT244" s="160" t="s">
        <v>163</v>
      </c>
      <c r="AU244" s="160" t="s">
        <v>87</v>
      </c>
      <c r="AV244" s="13" t="s">
        <v>87</v>
      </c>
      <c r="AW244" s="13" t="s">
        <v>33</v>
      </c>
      <c r="AX244" s="13" t="s">
        <v>85</v>
      </c>
      <c r="AY244" s="160" t="s">
        <v>149</v>
      </c>
    </row>
    <row r="245" spans="2:65" s="1" customFormat="1" ht="16.5" customHeight="1">
      <c r="B245" s="32"/>
      <c r="C245" s="176" t="s">
        <v>458</v>
      </c>
      <c r="D245" s="176" t="s">
        <v>414</v>
      </c>
      <c r="E245" s="177" t="s">
        <v>2130</v>
      </c>
      <c r="F245" s="178" t="s">
        <v>2131</v>
      </c>
      <c r="G245" s="179" t="s">
        <v>505</v>
      </c>
      <c r="H245" s="180">
        <v>10</v>
      </c>
      <c r="I245" s="181"/>
      <c r="J245" s="182">
        <f>ROUND(I245*H245,2)</f>
        <v>0</v>
      </c>
      <c r="K245" s="178" t="s">
        <v>159</v>
      </c>
      <c r="L245" s="183"/>
      <c r="M245" s="184" t="s">
        <v>1</v>
      </c>
      <c r="N245" s="185" t="s">
        <v>42</v>
      </c>
      <c r="P245" s="145">
        <f>O245*H245</f>
        <v>0</v>
      </c>
      <c r="Q245" s="145">
        <v>7.3000000000000001E-3</v>
      </c>
      <c r="R245" s="145">
        <f>Q245*H245</f>
        <v>7.2999999999999995E-2</v>
      </c>
      <c r="S245" s="145">
        <v>0</v>
      </c>
      <c r="T245" s="146">
        <f>S245*H245</f>
        <v>0</v>
      </c>
      <c r="AR245" s="147" t="s">
        <v>200</v>
      </c>
      <c r="AT245" s="147" t="s">
        <v>414</v>
      </c>
      <c r="AU245" s="147" t="s">
        <v>87</v>
      </c>
      <c r="AY245" s="17" t="s">
        <v>149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7" t="s">
        <v>85</v>
      </c>
      <c r="BK245" s="148">
        <f>ROUND(I245*H245,2)</f>
        <v>0</v>
      </c>
      <c r="BL245" s="17" t="s">
        <v>148</v>
      </c>
      <c r="BM245" s="147" t="s">
        <v>2132</v>
      </c>
    </row>
    <row r="246" spans="2:65" s="1" customFormat="1" ht="10.199999999999999">
      <c r="B246" s="32"/>
      <c r="D246" s="149" t="s">
        <v>162</v>
      </c>
      <c r="F246" s="150" t="s">
        <v>2131</v>
      </c>
      <c r="I246" s="151"/>
      <c r="L246" s="32"/>
      <c r="M246" s="152"/>
      <c r="T246" s="56"/>
      <c r="AT246" s="17" t="s">
        <v>162</v>
      </c>
      <c r="AU246" s="17" t="s">
        <v>87</v>
      </c>
    </row>
    <row r="247" spans="2:65" s="13" customFormat="1" ht="10.199999999999999">
      <c r="B247" s="159"/>
      <c r="D247" s="149" t="s">
        <v>163</v>
      </c>
      <c r="E247" s="160" t="s">
        <v>1</v>
      </c>
      <c r="F247" s="161" t="s">
        <v>2133</v>
      </c>
      <c r="H247" s="162">
        <v>10</v>
      </c>
      <c r="I247" s="163"/>
      <c r="L247" s="159"/>
      <c r="M247" s="164"/>
      <c r="T247" s="165"/>
      <c r="AT247" s="160" t="s">
        <v>163</v>
      </c>
      <c r="AU247" s="160" t="s">
        <v>87</v>
      </c>
      <c r="AV247" s="13" t="s">
        <v>87</v>
      </c>
      <c r="AW247" s="13" t="s">
        <v>33</v>
      </c>
      <c r="AX247" s="13" t="s">
        <v>85</v>
      </c>
      <c r="AY247" s="160" t="s">
        <v>149</v>
      </c>
    </row>
    <row r="248" spans="2:65" s="1" customFormat="1" ht="16.5" customHeight="1">
      <c r="B248" s="32"/>
      <c r="C248" s="176" t="s">
        <v>464</v>
      </c>
      <c r="D248" s="176" t="s">
        <v>414</v>
      </c>
      <c r="E248" s="177" t="s">
        <v>2134</v>
      </c>
      <c r="F248" s="178" t="s">
        <v>2135</v>
      </c>
      <c r="G248" s="179" t="s">
        <v>505</v>
      </c>
      <c r="H248" s="180">
        <v>10</v>
      </c>
      <c r="I248" s="181"/>
      <c r="J248" s="182">
        <f>ROUND(I248*H248,2)</f>
        <v>0</v>
      </c>
      <c r="K248" s="178" t="s">
        <v>159</v>
      </c>
      <c r="L248" s="183"/>
      <c r="M248" s="184" t="s">
        <v>1</v>
      </c>
      <c r="N248" s="185" t="s">
        <v>42</v>
      </c>
      <c r="P248" s="145">
        <f>O248*H248</f>
        <v>0</v>
      </c>
      <c r="Q248" s="145">
        <v>8.9999999999999998E-4</v>
      </c>
      <c r="R248" s="145">
        <f>Q248*H248</f>
        <v>8.9999999999999993E-3</v>
      </c>
      <c r="S248" s="145">
        <v>0</v>
      </c>
      <c r="T248" s="146">
        <f>S248*H248</f>
        <v>0</v>
      </c>
      <c r="AR248" s="147" t="s">
        <v>200</v>
      </c>
      <c r="AT248" s="147" t="s">
        <v>414</v>
      </c>
      <c r="AU248" s="147" t="s">
        <v>87</v>
      </c>
      <c r="AY248" s="17" t="s">
        <v>149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85</v>
      </c>
      <c r="BK248" s="148">
        <f>ROUND(I248*H248,2)</f>
        <v>0</v>
      </c>
      <c r="BL248" s="17" t="s">
        <v>148</v>
      </c>
      <c r="BM248" s="147" t="s">
        <v>2136</v>
      </c>
    </row>
    <row r="249" spans="2:65" s="1" customFormat="1" ht="10.199999999999999">
      <c r="B249" s="32"/>
      <c r="D249" s="149" t="s">
        <v>162</v>
      </c>
      <c r="F249" s="150" t="s">
        <v>2135</v>
      </c>
      <c r="I249" s="151"/>
      <c r="L249" s="32"/>
      <c r="M249" s="152"/>
      <c r="T249" s="56"/>
      <c r="AT249" s="17" t="s">
        <v>162</v>
      </c>
      <c r="AU249" s="17" t="s">
        <v>87</v>
      </c>
    </row>
    <row r="250" spans="2:65" s="13" customFormat="1" ht="10.199999999999999">
      <c r="B250" s="159"/>
      <c r="D250" s="149" t="s">
        <v>163</v>
      </c>
      <c r="E250" s="160" t="s">
        <v>1</v>
      </c>
      <c r="F250" s="161" t="s">
        <v>2133</v>
      </c>
      <c r="H250" s="162">
        <v>10</v>
      </c>
      <c r="I250" s="163"/>
      <c r="L250" s="159"/>
      <c r="M250" s="164"/>
      <c r="T250" s="165"/>
      <c r="AT250" s="160" t="s">
        <v>163</v>
      </c>
      <c r="AU250" s="160" t="s">
        <v>87</v>
      </c>
      <c r="AV250" s="13" t="s">
        <v>87</v>
      </c>
      <c r="AW250" s="13" t="s">
        <v>33</v>
      </c>
      <c r="AX250" s="13" t="s">
        <v>85</v>
      </c>
      <c r="AY250" s="160" t="s">
        <v>149</v>
      </c>
    </row>
    <row r="251" spans="2:65" s="1" customFormat="1" ht="16.5" customHeight="1">
      <c r="B251" s="32"/>
      <c r="C251" s="136" t="s">
        <v>470</v>
      </c>
      <c r="D251" s="136" t="s">
        <v>155</v>
      </c>
      <c r="E251" s="137" t="s">
        <v>1571</v>
      </c>
      <c r="F251" s="138" t="s">
        <v>1572</v>
      </c>
      <c r="G251" s="139" t="s">
        <v>298</v>
      </c>
      <c r="H251" s="140">
        <v>79.7</v>
      </c>
      <c r="I251" s="141"/>
      <c r="J251" s="142">
        <f>ROUND(I251*H251,2)</f>
        <v>0</v>
      </c>
      <c r="K251" s="138" t="s">
        <v>159</v>
      </c>
      <c r="L251" s="32"/>
      <c r="M251" s="143" t="s">
        <v>1</v>
      </c>
      <c r="N251" s="144" t="s">
        <v>42</v>
      </c>
      <c r="P251" s="145">
        <f>O251*H251</f>
        <v>0</v>
      </c>
      <c r="Q251" s="145">
        <v>1.9000000000000001E-4</v>
      </c>
      <c r="R251" s="145">
        <f>Q251*H251</f>
        <v>1.5143000000000002E-2</v>
      </c>
      <c r="S251" s="145">
        <v>0</v>
      </c>
      <c r="T251" s="146">
        <f>S251*H251</f>
        <v>0</v>
      </c>
      <c r="AR251" s="147" t="s">
        <v>148</v>
      </c>
      <c r="AT251" s="147" t="s">
        <v>155</v>
      </c>
      <c r="AU251" s="147" t="s">
        <v>87</v>
      </c>
      <c r="AY251" s="17" t="s">
        <v>149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7" t="s">
        <v>85</v>
      </c>
      <c r="BK251" s="148">
        <f>ROUND(I251*H251,2)</f>
        <v>0</v>
      </c>
      <c r="BL251" s="17" t="s">
        <v>148</v>
      </c>
      <c r="BM251" s="147" t="s">
        <v>2137</v>
      </c>
    </row>
    <row r="252" spans="2:65" s="1" customFormat="1" ht="10.199999999999999">
      <c r="B252" s="32"/>
      <c r="D252" s="149" t="s">
        <v>162</v>
      </c>
      <c r="F252" s="150" t="s">
        <v>1574</v>
      </c>
      <c r="I252" s="151"/>
      <c r="L252" s="32"/>
      <c r="M252" s="152"/>
      <c r="T252" s="56"/>
      <c r="AT252" s="17" t="s">
        <v>162</v>
      </c>
      <c r="AU252" s="17" t="s">
        <v>87</v>
      </c>
    </row>
    <row r="253" spans="2:65" s="12" customFormat="1" ht="10.199999999999999">
      <c r="B253" s="153"/>
      <c r="D253" s="149" t="s">
        <v>163</v>
      </c>
      <c r="E253" s="154" t="s">
        <v>1</v>
      </c>
      <c r="F253" s="155" t="s">
        <v>2138</v>
      </c>
      <c r="H253" s="154" t="s">
        <v>1</v>
      </c>
      <c r="I253" s="156"/>
      <c r="L253" s="153"/>
      <c r="M253" s="157"/>
      <c r="T253" s="158"/>
      <c r="AT253" s="154" t="s">
        <v>163</v>
      </c>
      <c r="AU253" s="154" t="s">
        <v>87</v>
      </c>
      <c r="AV253" s="12" t="s">
        <v>85</v>
      </c>
      <c r="AW253" s="12" t="s">
        <v>33</v>
      </c>
      <c r="AX253" s="12" t="s">
        <v>77</v>
      </c>
      <c r="AY253" s="154" t="s">
        <v>149</v>
      </c>
    </row>
    <row r="254" spans="2:65" s="13" customFormat="1" ht="10.199999999999999">
      <c r="B254" s="159"/>
      <c r="D254" s="149" t="s">
        <v>163</v>
      </c>
      <c r="E254" s="160" t="s">
        <v>1</v>
      </c>
      <c r="F254" s="161" t="s">
        <v>2139</v>
      </c>
      <c r="H254" s="162">
        <v>79.7</v>
      </c>
      <c r="I254" s="163"/>
      <c r="L254" s="159"/>
      <c r="M254" s="164"/>
      <c r="T254" s="165"/>
      <c r="AT254" s="160" t="s">
        <v>163</v>
      </c>
      <c r="AU254" s="160" t="s">
        <v>87</v>
      </c>
      <c r="AV254" s="13" t="s">
        <v>87</v>
      </c>
      <c r="AW254" s="13" t="s">
        <v>33</v>
      </c>
      <c r="AX254" s="13" t="s">
        <v>85</v>
      </c>
      <c r="AY254" s="160" t="s">
        <v>149</v>
      </c>
    </row>
    <row r="255" spans="2:65" s="12" customFormat="1" ht="10.199999999999999">
      <c r="B255" s="153"/>
      <c r="D255" s="149" t="s">
        <v>163</v>
      </c>
      <c r="E255" s="154" t="s">
        <v>1</v>
      </c>
      <c r="F255" s="155" t="s">
        <v>2140</v>
      </c>
      <c r="H255" s="154" t="s">
        <v>1</v>
      </c>
      <c r="I255" s="156"/>
      <c r="L255" s="153"/>
      <c r="M255" s="157"/>
      <c r="T255" s="158"/>
      <c r="AT255" s="154" t="s">
        <v>163</v>
      </c>
      <c r="AU255" s="154" t="s">
        <v>87</v>
      </c>
      <c r="AV255" s="12" t="s">
        <v>85</v>
      </c>
      <c r="AW255" s="12" t="s">
        <v>33</v>
      </c>
      <c r="AX255" s="12" t="s">
        <v>77</v>
      </c>
      <c r="AY255" s="154" t="s">
        <v>149</v>
      </c>
    </row>
    <row r="256" spans="2:65" s="11" customFormat="1" ht="22.8" customHeight="1">
      <c r="B256" s="124"/>
      <c r="D256" s="125" t="s">
        <v>76</v>
      </c>
      <c r="E256" s="134" t="s">
        <v>1209</v>
      </c>
      <c r="F256" s="134" t="s">
        <v>1210</v>
      </c>
      <c r="I256" s="127"/>
      <c r="J256" s="135">
        <f>BK256</f>
        <v>0</v>
      </c>
      <c r="L256" s="124"/>
      <c r="M256" s="129"/>
      <c r="P256" s="130">
        <f>SUM(P257:P258)</f>
        <v>0</v>
      </c>
      <c r="R256" s="130">
        <f>SUM(R257:R258)</f>
        <v>0</v>
      </c>
      <c r="T256" s="131">
        <f>SUM(T257:T258)</f>
        <v>0</v>
      </c>
      <c r="AR256" s="125" t="s">
        <v>85</v>
      </c>
      <c r="AT256" s="132" t="s">
        <v>76</v>
      </c>
      <c r="AU256" s="132" t="s">
        <v>85</v>
      </c>
      <c r="AY256" s="125" t="s">
        <v>149</v>
      </c>
      <c r="BK256" s="133">
        <f>SUM(BK257:BK258)</f>
        <v>0</v>
      </c>
    </row>
    <row r="257" spans="2:65" s="1" customFormat="1" ht="16.5" customHeight="1">
      <c r="B257" s="32"/>
      <c r="C257" s="136" t="s">
        <v>476</v>
      </c>
      <c r="D257" s="136" t="s">
        <v>155</v>
      </c>
      <c r="E257" s="137" t="s">
        <v>1613</v>
      </c>
      <c r="F257" s="138" t="s">
        <v>1614</v>
      </c>
      <c r="G257" s="139" t="s">
        <v>395</v>
      </c>
      <c r="H257" s="140">
        <v>46.854999999999997</v>
      </c>
      <c r="I257" s="141"/>
      <c r="J257" s="142">
        <f>ROUND(I257*H257,2)</f>
        <v>0</v>
      </c>
      <c r="K257" s="138" t="s">
        <v>159</v>
      </c>
      <c r="L257" s="32"/>
      <c r="M257" s="143" t="s">
        <v>1</v>
      </c>
      <c r="N257" s="144" t="s">
        <v>42</v>
      </c>
      <c r="P257" s="145">
        <f>O257*H257</f>
        <v>0</v>
      </c>
      <c r="Q257" s="145">
        <v>0</v>
      </c>
      <c r="R257" s="145">
        <f>Q257*H257</f>
        <v>0</v>
      </c>
      <c r="S257" s="145">
        <v>0</v>
      </c>
      <c r="T257" s="146">
        <f>S257*H257</f>
        <v>0</v>
      </c>
      <c r="AR257" s="147" t="s">
        <v>148</v>
      </c>
      <c r="AT257" s="147" t="s">
        <v>155</v>
      </c>
      <c r="AU257" s="147" t="s">
        <v>87</v>
      </c>
      <c r="AY257" s="17" t="s">
        <v>149</v>
      </c>
      <c r="BE257" s="148">
        <f>IF(N257="základní",J257,0)</f>
        <v>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7" t="s">
        <v>85</v>
      </c>
      <c r="BK257" s="148">
        <f>ROUND(I257*H257,2)</f>
        <v>0</v>
      </c>
      <c r="BL257" s="17" t="s">
        <v>148</v>
      </c>
      <c r="BM257" s="147" t="s">
        <v>2141</v>
      </c>
    </row>
    <row r="258" spans="2:65" s="1" customFormat="1" ht="19.2">
      <c r="B258" s="32"/>
      <c r="D258" s="149" t="s">
        <v>162</v>
      </c>
      <c r="F258" s="150" t="s">
        <v>1616</v>
      </c>
      <c r="I258" s="151"/>
      <c r="L258" s="32"/>
      <c r="M258" s="196"/>
      <c r="N258" s="197"/>
      <c r="O258" s="197"/>
      <c r="P258" s="197"/>
      <c r="Q258" s="197"/>
      <c r="R258" s="197"/>
      <c r="S258" s="197"/>
      <c r="T258" s="198"/>
      <c r="AT258" s="17" t="s">
        <v>162</v>
      </c>
      <c r="AU258" s="17" t="s">
        <v>87</v>
      </c>
    </row>
    <row r="259" spans="2:65" s="1" customFormat="1" ht="6.9" customHeight="1">
      <c r="B259" s="44"/>
      <c r="C259" s="45"/>
      <c r="D259" s="45"/>
      <c r="E259" s="45"/>
      <c r="F259" s="45"/>
      <c r="G259" s="45"/>
      <c r="H259" s="45"/>
      <c r="I259" s="45"/>
      <c r="J259" s="45"/>
      <c r="K259" s="45"/>
      <c r="L259" s="32"/>
    </row>
  </sheetData>
  <sheetProtection algorithmName="SHA-512" hashValue="kNnTF2+ZaahF3kVZivQrCJqhtpoFB0sIduDuYBLdKvwEaKPx8caQwdrEgoO9h3Ps8OpdxzbxPXG+HFYAc6QmPA==" saltValue="uwJQGAlIbJ2qd+gDwl3ORcg7xybam2pnyGV4XJHoyTsdUaSHAfcgU4tZJdZpCPikNNH5QQI8IMVyKbXKM85CRA==" spinCount="100000" sheet="1" objects="1" scenarios="1" formatColumns="0" formatRows="0" autoFilter="0"/>
  <autoFilter ref="C124:K258" xr:uid="{00000000-0009-0000-0000-000006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4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7" t="s">
        <v>111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118</v>
      </c>
      <c r="L4" s="20"/>
      <c r="M4" s="93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1" t="str">
        <f>'Rekapitulace stavby'!K6</f>
        <v>Stavební úpravy MK v ulici U sv. Petra a Pavla v Třeboni - 2. etapa</v>
      </c>
      <c r="F7" s="242"/>
      <c r="G7" s="242"/>
      <c r="H7" s="242"/>
      <c r="L7" s="20"/>
    </row>
    <row r="8" spans="2:46" ht="12" customHeight="1">
      <c r="B8" s="20"/>
      <c r="D8" s="27" t="s">
        <v>119</v>
      </c>
      <c r="L8" s="20"/>
    </row>
    <row r="9" spans="2:46" s="1" customFormat="1" ht="16.5" customHeight="1">
      <c r="B9" s="32"/>
      <c r="E9" s="241" t="s">
        <v>2020</v>
      </c>
      <c r="F9" s="243"/>
      <c r="G9" s="243"/>
      <c r="H9" s="243"/>
      <c r="L9" s="32"/>
    </row>
    <row r="10" spans="2:46" s="1" customFormat="1" ht="12" customHeight="1">
      <c r="B10" s="32"/>
      <c r="D10" s="27" t="s">
        <v>2021</v>
      </c>
      <c r="L10" s="32"/>
    </row>
    <row r="11" spans="2:46" s="1" customFormat="1" ht="16.5" customHeight="1">
      <c r="B11" s="32"/>
      <c r="E11" s="204" t="s">
        <v>2142</v>
      </c>
      <c r="F11" s="243"/>
      <c r="G11" s="243"/>
      <c r="H11" s="243"/>
      <c r="L11" s="32"/>
    </row>
    <row r="12" spans="2:46" s="1" customFormat="1" ht="10.199999999999999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1. 3. 2024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4" t="str">
        <f>'Rekapitulace stavby'!E14</f>
        <v>Vyplň údaj</v>
      </c>
      <c r="F20" s="209"/>
      <c r="G20" s="209"/>
      <c r="H20" s="209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>
      <c r="B23" s="32"/>
      <c r="E23" s="25" t="s">
        <v>32</v>
      </c>
      <c r="I23" s="27" t="s">
        <v>27</v>
      </c>
      <c r="J23" s="25" t="s">
        <v>1618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16.5" customHeight="1">
      <c r="B29" s="94"/>
      <c r="E29" s="214" t="s">
        <v>1</v>
      </c>
      <c r="F29" s="214"/>
      <c r="G29" s="214"/>
      <c r="H29" s="214"/>
      <c r="L29" s="94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37</v>
      </c>
      <c r="J32" s="66">
        <f>ROUND(J125, 2)</f>
        <v>0</v>
      </c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>
      <c r="B35" s="32"/>
      <c r="D35" s="55" t="s">
        <v>41</v>
      </c>
      <c r="E35" s="27" t="s">
        <v>42</v>
      </c>
      <c r="F35" s="86">
        <f>ROUND((SUM(BE125:BE248)),  2)</f>
        <v>0</v>
      </c>
      <c r="I35" s="96">
        <v>0.21</v>
      </c>
      <c r="J35" s="86">
        <f>ROUND(((SUM(BE125:BE248))*I35),  2)</f>
        <v>0</v>
      </c>
      <c r="L35" s="32"/>
    </row>
    <row r="36" spans="2:12" s="1" customFormat="1" ht="14.4" customHeight="1">
      <c r="B36" s="32"/>
      <c r="E36" s="27" t="s">
        <v>43</v>
      </c>
      <c r="F36" s="86">
        <f>ROUND((SUM(BF125:BF248)),  2)</f>
        <v>0</v>
      </c>
      <c r="I36" s="96">
        <v>0.15</v>
      </c>
      <c r="J36" s="86">
        <f>ROUND(((SUM(BF125:BF248))*I36),  2)</f>
        <v>0</v>
      </c>
      <c r="L36" s="32"/>
    </row>
    <row r="37" spans="2:12" s="1" customFormat="1" ht="14.4" hidden="1" customHeight="1">
      <c r="B37" s="32"/>
      <c r="E37" s="27" t="s">
        <v>44</v>
      </c>
      <c r="F37" s="86">
        <f>ROUND((SUM(BG125:BG248)),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>
      <c r="B38" s="32"/>
      <c r="E38" s="27" t="s">
        <v>45</v>
      </c>
      <c r="F38" s="86">
        <f>ROUND((SUM(BH125:BH248)),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>
      <c r="B39" s="32"/>
      <c r="E39" s="27" t="s">
        <v>46</v>
      </c>
      <c r="F39" s="86">
        <f>ROUND((SUM(BI125:BI248)),  2)</f>
        <v>0</v>
      </c>
      <c r="I39" s="96">
        <v>0</v>
      </c>
      <c r="J39" s="86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121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1" t="str">
        <f>E7</f>
        <v>Stavební úpravy MK v ulici U sv. Petra a Pavla v Třeboni - 2. etapa</v>
      </c>
      <c r="F85" s="242"/>
      <c r="G85" s="242"/>
      <c r="H85" s="242"/>
      <c r="L85" s="32"/>
    </row>
    <row r="86" spans="2:12" ht="12" customHeight="1">
      <c r="B86" s="20"/>
      <c r="C86" s="27" t="s">
        <v>119</v>
      </c>
      <c r="L86" s="20"/>
    </row>
    <row r="87" spans="2:12" s="1" customFormat="1" ht="16.5" customHeight="1">
      <c r="B87" s="32"/>
      <c r="E87" s="241" t="s">
        <v>2020</v>
      </c>
      <c r="F87" s="243"/>
      <c r="G87" s="243"/>
      <c r="H87" s="243"/>
      <c r="L87" s="32"/>
    </row>
    <row r="88" spans="2:12" s="1" customFormat="1" ht="12" customHeight="1">
      <c r="B88" s="32"/>
      <c r="C88" s="27" t="s">
        <v>2021</v>
      </c>
      <c r="L88" s="32"/>
    </row>
    <row r="89" spans="2:12" s="1" customFormat="1" ht="16.5" customHeight="1">
      <c r="B89" s="32"/>
      <c r="E89" s="204" t="str">
        <f>E11</f>
        <v>304b - Kanalizační splaškové přípojky</v>
      </c>
      <c r="F89" s="243"/>
      <c r="G89" s="243"/>
      <c r="H89" s="243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1. 3. 2024</v>
      </c>
      <c r="L91" s="32"/>
    </row>
    <row r="92" spans="2:12" s="1" customFormat="1" ht="6.9" customHeight="1">
      <c r="B92" s="32"/>
      <c r="L92" s="32"/>
    </row>
    <row r="93" spans="2:12" s="1" customFormat="1" ht="15.15" customHeight="1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122</v>
      </c>
      <c r="D96" s="97"/>
      <c r="E96" s="97"/>
      <c r="F96" s="97"/>
      <c r="G96" s="97"/>
      <c r="H96" s="97"/>
      <c r="I96" s="97"/>
      <c r="J96" s="106" t="s">
        <v>123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07" t="s">
        <v>124</v>
      </c>
      <c r="J98" s="66">
        <f>J125</f>
        <v>0</v>
      </c>
      <c r="L98" s="32"/>
      <c r="AU98" s="17" t="s">
        <v>125</v>
      </c>
    </row>
    <row r="99" spans="2:47" s="8" customFormat="1" ht="24.9" customHeight="1">
      <c r="B99" s="108"/>
      <c r="D99" s="109" t="s">
        <v>247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47" s="9" customFormat="1" ht="19.95" customHeight="1">
      <c r="B100" s="112"/>
      <c r="D100" s="113" t="s">
        <v>248</v>
      </c>
      <c r="E100" s="114"/>
      <c r="F100" s="114"/>
      <c r="G100" s="114"/>
      <c r="H100" s="114"/>
      <c r="I100" s="114"/>
      <c r="J100" s="115">
        <f>J127</f>
        <v>0</v>
      </c>
      <c r="L100" s="112"/>
    </row>
    <row r="101" spans="2:47" s="9" customFormat="1" ht="19.95" customHeight="1">
      <c r="B101" s="112"/>
      <c r="D101" s="113" t="s">
        <v>250</v>
      </c>
      <c r="E101" s="114"/>
      <c r="F101" s="114"/>
      <c r="G101" s="114"/>
      <c r="H101" s="114"/>
      <c r="I101" s="114"/>
      <c r="J101" s="115">
        <f>J182</f>
        <v>0</v>
      </c>
      <c r="L101" s="112"/>
    </row>
    <row r="102" spans="2:47" s="9" customFormat="1" ht="19.95" customHeight="1">
      <c r="B102" s="112"/>
      <c r="D102" s="113" t="s">
        <v>252</v>
      </c>
      <c r="E102" s="114"/>
      <c r="F102" s="114"/>
      <c r="G102" s="114"/>
      <c r="H102" s="114"/>
      <c r="I102" s="114"/>
      <c r="J102" s="115">
        <f>J189</f>
        <v>0</v>
      </c>
      <c r="L102" s="112"/>
    </row>
    <row r="103" spans="2:47" s="9" customFormat="1" ht="19.95" customHeight="1">
      <c r="B103" s="112"/>
      <c r="D103" s="113" t="s">
        <v>255</v>
      </c>
      <c r="E103" s="114"/>
      <c r="F103" s="114"/>
      <c r="G103" s="114"/>
      <c r="H103" s="114"/>
      <c r="I103" s="114"/>
      <c r="J103" s="115">
        <f>J246</f>
        <v>0</v>
      </c>
      <c r="L103" s="112"/>
    </row>
    <row r="104" spans="2:47" s="1" customFormat="1" ht="21.75" customHeight="1">
      <c r="B104" s="32"/>
      <c r="L104" s="32"/>
    </row>
    <row r="105" spans="2:47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" customHeight="1">
      <c r="B110" s="32"/>
      <c r="C110" s="21" t="s">
        <v>133</v>
      </c>
      <c r="L110" s="32"/>
    </row>
    <row r="111" spans="2:47" s="1" customFormat="1" ht="6.9" customHeight="1">
      <c r="B111" s="32"/>
      <c r="L111" s="32"/>
    </row>
    <row r="112" spans="2:47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41" t="str">
        <f>E7</f>
        <v>Stavební úpravy MK v ulici U sv. Petra a Pavla v Třeboni - 2. etapa</v>
      </c>
      <c r="F113" s="242"/>
      <c r="G113" s="242"/>
      <c r="H113" s="242"/>
      <c r="L113" s="32"/>
    </row>
    <row r="114" spans="2:65" ht="12" customHeight="1">
      <c r="B114" s="20"/>
      <c r="C114" s="27" t="s">
        <v>119</v>
      </c>
      <c r="L114" s="20"/>
    </row>
    <row r="115" spans="2:65" s="1" customFormat="1" ht="16.5" customHeight="1">
      <c r="B115" s="32"/>
      <c r="E115" s="241" t="s">
        <v>2020</v>
      </c>
      <c r="F115" s="243"/>
      <c r="G115" s="243"/>
      <c r="H115" s="243"/>
      <c r="L115" s="32"/>
    </row>
    <row r="116" spans="2:65" s="1" customFormat="1" ht="12" customHeight="1">
      <c r="B116" s="32"/>
      <c r="C116" s="27" t="s">
        <v>2021</v>
      </c>
      <c r="L116" s="32"/>
    </row>
    <row r="117" spans="2:65" s="1" customFormat="1" ht="16.5" customHeight="1">
      <c r="B117" s="32"/>
      <c r="E117" s="204" t="str">
        <f>E11</f>
        <v>304b - Kanalizační splaškové přípojky</v>
      </c>
      <c r="F117" s="243"/>
      <c r="G117" s="243"/>
      <c r="H117" s="243"/>
      <c r="L117" s="32"/>
    </row>
    <row r="118" spans="2:65" s="1" customFormat="1" ht="6.9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F14</f>
        <v>Třeboň</v>
      </c>
      <c r="I119" s="27" t="s">
        <v>22</v>
      </c>
      <c r="J119" s="52" t="str">
        <f>IF(J14="","",J14)</f>
        <v>1. 3. 2024</v>
      </c>
      <c r="L119" s="32"/>
    </row>
    <row r="120" spans="2:65" s="1" customFormat="1" ht="6.9" customHeight="1">
      <c r="B120" s="32"/>
      <c r="L120" s="32"/>
    </row>
    <row r="121" spans="2:65" s="1" customFormat="1" ht="15.15" customHeight="1">
      <c r="B121" s="32"/>
      <c r="C121" s="27" t="s">
        <v>24</v>
      </c>
      <c r="F121" s="25" t="str">
        <f>E17</f>
        <v>Město Třeboň</v>
      </c>
      <c r="I121" s="27" t="s">
        <v>30</v>
      </c>
      <c r="J121" s="30" t="str">
        <f>E23</f>
        <v>WAY project s.r.o.</v>
      </c>
      <c r="L121" s="32"/>
    </row>
    <row r="122" spans="2:65" s="1" customFormat="1" ht="15.15" customHeight="1">
      <c r="B122" s="32"/>
      <c r="C122" s="27" t="s">
        <v>28</v>
      </c>
      <c r="F122" s="25" t="str">
        <f>IF(E20="","",E20)</f>
        <v>Vyplň údaj</v>
      </c>
      <c r="I122" s="27" t="s">
        <v>34</v>
      </c>
      <c r="J122" s="30" t="str">
        <f>E26</f>
        <v xml:space="preserve"> 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6"/>
      <c r="C124" s="117" t="s">
        <v>134</v>
      </c>
      <c r="D124" s="118" t="s">
        <v>62</v>
      </c>
      <c r="E124" s="118" t="s">
        <v>58</v>
      </c>
      <c r="F124" s="118" t="s">
        <v>59</v>
      </c>
      <c r="G124" s="118" t="s">
        <v>135</v>
      </c>
      <c r="H124" s="118" t="s">
        <v>136</v>
      </c>
      <c r="I124" s="118" t="s">
        <v>137</v>
      </c>
      <c r="J124" s="118" t="s">
        <v>123</v>
      </c>
      <c r="K124" s="119" t="s">
        <v>138</v>
      </c>
      <c r="L124" s="116"/>
      <c r="M124" s="59" t="s">
        <v>1</v>
      </c>
      <c r="N124" s="60" t="s">
        <v>41</v>
      </c>
      <c r="O124" s="60" t="s">
        <v>139</v>
      </c>
      <c r="P124" s="60" t="s">
        <v>140</v>
      </c>
      <c r="Q124" s="60" t="s">
        <v>141</v>
      </c>
      <c r="R124" s="60" t="s">
        <v>142</v>
      </c>
      <c r="S124" s="60" t="s">
        <v>143</v>
      </c>
      <c r="T124" s="61" t="s">
        <v>144</v>
      </c>
    </row>
    <row r="125" spans="2:65" s="1" customFormat="1" ht="22.8" customHeight="1">
      <c r="B125" s="32"/>
      <c r="C125" s="64" t="s">
        <v>145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39.164693759999999</v>
      </c>
      <c r="S125" s="53"/>
      <c r="T125" s="122">
        <f>T126</f>
        <v>0</v>
      </c>
      <c r="AT125" s="17" t="s">
        <v>76</v>
      </c>
      <c r="AU125" s="17" t="s">
        <v>125</v>
      </c>
      <c r="BK125" s="123">
        <f>BK126</f>
        <v>0</v>
      </c>
    </row>
    <row r="126" spans="2:65" s="11" customFormat="1" ht="25.95" customHeight="1">
      <c r="B126" s="124"/>
      <c r="D126" s="125" t="s">
        <v>76</v>
      </c>
      <c r="E126" s="126" t="s">
        <v>256</v>
      </c>
      <c r="F126" s="126" t="s">
        <v>257</v>
      </c>
      <c r="I126" s="127"/>
      <c r="J126" s="128">
        <f>BK126</f>
        <v>0</v>
      </c>
      <c r="L126" s="124"/>
      <c r="M126" s="129"/>
      <c r="P126" s="130">
        <f>P127+P182+P189+P246</f>
        <v>0</v>
      </c>
      <c r="R126" s="130">
        <f>R127+R182+R189+R246</f>
        <v>39.164693759999999</v>
      </c>
      <c r="T126" s="131">
        <f>T127+T182+T189+T246</f>
        <v>0</v>
      </c>
      <c r="AR126" s="125" t="s">
        <v>85</v>
      </c>
      <c r="AT126" s="132" t="s">
        <v>76</v>
      </c>
      <c r="AU126" s="132" t="s">
        <v>77</v>
      </c>
      <c r="AY126" s="125" t="s">
        <v>149</v>
      </c>
      <c r="BK126" s="133">
        <f>BK127+BK182+BK189+BK246</f>
        <v>0</v>
      </c>
    </row>
    <row r="127" spans="2:65" s="11" customFormat="1" ht="22.8" customHeight="1">
      <c r="B127" s="124"/>
      <c r="D127" s="125" t="s">
        <v>76</v>
      </c>
      <c r="E127" s="134" t="s">
        <v>85</v>
      </c>
      <c r="F127" s="134" t="s">
        <v>258</v>
      </c>
      <c r="I127" s="127"/>
      <c r="J127" s="135">
        <f>BK127</f>
        <v>0</v>
      </c>
      <c r="L127" s="124"/>
      <c r="M127" s="129"/>
      <c r="P127" s="130">
        <f>SUM(P128:P181)</f>
        <v>0</v>
      </c>
      <c r="R127" s="130">
        <f>SUM(R128:R181)</f>
        <v>38.760080000000002</v>
      </c>
      <c r="T127" s="131">
        <f>SUM(T128:T181)</f>
        <v>0</v>
      </c>
      <c r="AR127" s="125" t="s">
        <v>85</v>
      </c>
      <c r="AT127" s="132" t="s">
        <v>76</v>
      </c>
      <c r="AU127" s="132" t="s">
        <v>85</v>
      </c>
      <c r="AY127" s="125" t="s">
        <v>149</v>
      </c>
      <c r="BK127" s="133">
        <f>SUM(BK128:BK181)</f>
        <v>0</v>
      </c>
    </row>
    <row r="128" spans="2:65" s="1" customFormat="1" ht="16.5" customHeight="1">
      <c r="B128" s="32"/>
      <c r="C128" s="136" t="s">
        <v>85</v>
      </c>
      <c r="D128" s="136" t="s">
        <v>155</v>
      </c>
      <c r="E128" s="137" t="s">
        <v>2023</v>
      </c>
      <c r="F128" s="138" t="s">
        <v>2024</v>
      </c>
      <c r="G128" s="139" t="s">
        <v>309</v>
      </c>
      <c r="H128" s="140">
        <v>40</v>
      </c>
      <c r="I128" s="141"/>
      <c r="J128" s="142">
        <f>ROUND(I128*H128,2)</f>
        <v>0</v>
      </c>
      <c r="K128" s="138" t="s">
        <v>159</v>
      </c>
      <c r="L128" s="32"/>
      <c r="M128" s="143" t="s">
        <v>1</v>
      </c>
      <c r="N128" s="144" t="s">
        <v>42</v>
      </c>
      <c r="P128" s="145">
        <f>O128*H128</f>
        <v>0</v>
      </c>
      <c r="Q128" s="145">
        <v>3.0000000000000001E-5</v>
      </c>
      <c r="R128" s="145">
        <f>Q128*H128</f>
        <v>1.2000000000000001E-3</v>
      </c>
      <c r="S128" s="145">
        <v>0</v>
      </c>
      <c r="T128" s="146">
        <f>S128*H128</f>
        <v>0</v>
      </c>
      <c r="AR128" s="147" t="s">
        <v>148</v>
      </c>
      <c r="AT128" s="147" t="s">
        <v>155</v>
      </c>
      <c r="AU128" s="147" t="s">
        <v>87</v>
      </c>
      <c r="AY128" s="17" t="s">
        <v>149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85</v>
      </c>
      <c r="BK128" s="148">
        <f>ROUND(I128*H128,2)</f>
        <v>0</v>
      </c>
      <c r="BL128" s="17" t="s">
        <v>148</v>
      </c>
      <c r="BM128" s="147" t="s">
        <v>2025</v>
      </c>
    </row>
    <row r="129" spans="2:65" s="1" customFormat="1" ht="10.199999999999999">
      <c r="B129" s="32"/>
      <c r="D129" s="149" t="s">
        <v>162</v>
      </c>
      <c r="F129" s="150" t="s">
        <v>2026</v>
      </c>
      <c r="I129" s="151"/>
      <c r="L129" s="32"/>
      <c r="M129" s="152"/>
      <c r="T129" s="56"/>
      <c r="AT129" s="17" t="s">
        <v>162</v>
      </c>
      <c r="AU129" s="17" t="s">
        <v>87</v>
      </c>
    </row>
    <row r="130" spans="2:65" s="12" customFormat="1" ht="10.199999999999999">
      <c r="B130" s="153"/>
      <c r="D130" s="149" t="s">
        <v>163</v>
      </c>
      <c r="E130" s="154" t="s">
        <v>1</v>
      </c>
      <c r="F130" s="155" t="s">
        <v>1242</v>
      </c>
      <c r="H130" s="154" t="s">
        <v>1</v>
      </c>
      <c r="I130" s="156"/>
      <c r="L130" s="153"/>
      <c r="M130" s="157"/>
      <c r="T130" s="158"/>
      <c r="AT130" s="154" t="s">
        <v>163</v>
      </c>
      <c r="AU130" s="154" t="s">
        <v>87</v>
      </c>
      <c r="AV130" s="12" t="s">
        <v>85</v>
      </c>
      <c r="AW130" s="12" t="s">
        <v>33</v>
      </c>
      <c r="AX130" s="12" t="s">
        <v>77</v>
      </c>
      <c r="AY130" s="154" t="s">
        <v>149</v>
      </c>
    </row>
    <row r="131" spans="2:65" s="13" customFormat="1" ht="10.199999999999999">
      <c r="B131" s="159"/>
      <c r="D131" s="149" t="s">
        <v>163</v>
      </c>
      <c r="E131" s="160" t="s">
        <v>1</v>
      </c>
      <c r="F131" s="161" t="s">
        <v>2027</v>
      </c>
      <c r="H131" s="162">
        <v>40</v>
      </c>
      <c r="I131" s="163"/>
      <c r="L131" s="159"/>
      <c r="M131" s="164"/>
      <c r="T131" s="165"/>
      <c r="AT131" s="160" t="s">
        <v>163</v>
      </c>
      <c r="AU131" s="160" t="s">
        <v>87</v>
      </c>
      <c r="AV131" s="13" t="s">
        <v>87</v>
      </c>
      <c r="AW131" s="13" t="s">
        <v>33</v>
      </c>
      <c r="AX131" s="13" t="s">
        <v>85</v>
      </c>
      <c r="AY131" s="160" t="s">
        <v>149</v>
      </c>
    </row>
    <row r="132" spans="2:65" s="1" customFormat="1" ht="21.75" customHeight="1">
      <c r="B132" s="32"/>
      <c r="C132" s="136" t="s">
        <v>87</v>
      </c>
      <c r="D132" s="136" t="s">
        <v>155</v>
      </c>
      <c r="E132" s="137" t="s">
        <v>1244</v>
      </c>
      <c r="F132" s="138" t="s">
        <v>1245</v>
      </c>
      <c r="G132" s="139" t="s">
        <v>327</v>
      </c>
      <c r="H132" s="140">
        <v>57.09</v>
      </c>
      <c r="I132" s="141"/>
      <c r="J132" s="142">
        <f>ROUND(I132*H132,2)</f>
        <v>0</v>
      </c>
      <c r="K132" s="138" t="s">
        <v>159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148</v>
      </c>
      <c r="AT132" s="147" t="s">
        <v>155</v>
      </c>
      <c r="AU132" s="147" t="s">
        <v>87</v>
      </c>
      <c r="AY132" s="17" t="s">
        <v>149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148</v>
      </c>
      <c r="BM132" s="147" t="s">
        <v>2028</v>
      </c>
    </row>
    <row r="133" spans="2:65" s="1" customFormat="1" ht="19.2">
      <c r="B133" s="32"/>
      <c r="D133" s="149" t="s">
        <v>162</v>
      </c>
      <c r="F133" s="150" t="s">
        <v>1247</v>
      </c>
      <c r="I133" s="151"/>
      <c r="L133" s="32"/>
      <c r="M133" s="152"/>
      <c r="T133" s="56"/>
      <c r="AT133" s="17" t="s">
        <v>162</v>
      </c>
      <c r="AU133" s="17" t="s">
        <v>87</v>
      </c>
    </row>
    <row r="134" spans="2:65" s="13" customFormat="1" ht="10.199999999999999">
      <c r="B134" s="159"/>
      <c r="D134" s="149" t="s">
        <v>163</v>
      </c>
      <c r="E134" s="160" t="s">
        <v>1</v>
      </c>
      <c r="F134" s="161" t="s">
        <v>2143</v>
      </c>
      <c r="H134" s="162">
        <v>57.09</v>
      </c>
      <c r="I134" s="163"/>
      <c r="L134" s="159"/>
      <c r="M134" s="164"/>
      <c r="T134" s="165"/>
      <c r="AT134" s="160" t="s">
        <v>163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149</v>
      </c>
    </row>
    <row r="135" spans="2:65" s="12" customFormat="1" ht="10.199999999999999">
      <c r="B135" s="153"/>
      <c r="D135" s="149" t="s">
        <v>163</v>
      </c>
      <c r="E135" s="154" t="s">
        <v>1</v>
      </c>
      <c r="F135" s="155" t="s">
        <v>1250</v>
      </c>
      <c r="H135" s="154" t="s">
        <v>1</v>
      </c>
      <c r="I135" s="156"/>
      <c r="L135" s="153"/>
      <c r="M135" s="157"/>
      <c r="T135" s="158"/>
      <c r="AT135" s="154" t="s">
        <v>163</v>
      </c>
      <c r="AU135" s="154" t="s">
        <v>87</v>
      </c>
      <c r="AV135" s="12" t="s">
        <v>85</v>
      </c>
      <c r="AW135" s="12" t="s">
        <v>33</v>
      </c>
      <c r="AX135" s="12" t="s">
        <v>77</v>
      </c>
      <c r="AY135" s="154" t="s">
        <v>149</v>
      </c>
    </row>
    <row r="136" spans="2:65" s="12" customFormat="1" ht="10.199999999999999">
      <c r="B136" s="153"/>
      <c r="D136" s="149" t="s">
        <v>163</v>
      </c>
      <c r="E136" s="154" t="s">
        <v>1</v>
      </c>
      <c r="F136" s="155" t="s">
        <v>2030</v>
      </c>
      <c r="H136" s="154" t="s">
        <v>1</v>
      </c>
      <c r="I136" s="156"/>
      <c r="L136" s="153"/>
      <c r="M136" s="157"/>
      <c r="T136" s="158"/>
      <c r="AT136" s="154" t="s">
        <v>163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149</v>
      </c>
    </row>
    <row r="137" spans="2:65" s="1" customFormat="1" ht="16.5" customHeight="1">
      <c r="B137" s="32"/>
      <c r="C137" s="136" t="s">
        <v>171</v>
      </c>
      <c r="D137" s="136" t="s">
        <v>155</v>
      </c>
      <c r="E137" s="137" t="s">
        <v>1252</v>
      </c>
      <c r="F137" s="138" t="s">
        <v>1253</v>
      </c>
      <c r="G137" s="139" t="s">
        <v>327</v>
      </c>
      <c r="H137" s="140">
        <v>11.417999999999999</v>
      </c>
      <c r="I137" s="141"/>
      <c r="J137" s="142">
        <f>ROUND(I137*H137,2)</f>
        <v>0</v>
      </c>
      <c r="K137" s="138" t="s">
        <v>159</v>
      </c>
      <c r="L137" s="32"/>
      <c r="M137" s="143" t="s">
        <v>1</v>
      </c>
      <c r="N137" s="144" t="s">
        <v>42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148</v>
      </c>
      <c r="AT137" s="147" t="s">
        <v>155</v>
      </c>
      <c r="AU137" s="147" t="s">
        <v>87</v>
      </c>
      <c r="AY137" s="17" t="s">
        <v>149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85</v>
      </c>
      <c r="BK137" s="148">
        <f>ROUND(I137*H137,2)</f>
        <v>0</v>
      </c>
      <c r="BL137" s="17" t="s">
        <v>148</v>
      </c>
      <c r="BM137" s="147" t="s">
        <v>2040</v>
      </c>
    </row>
    <row r="138" spans="2:65" s="1" customFormat="1" ht="19.2">
      <c r="B138" s="32"/>
      <c r="D138" s="149" t="s">
        <v>162</v>
      </c>
      <c r="F138" s="150" t="s">
        <v>1255</v>
      </c>
      <c r="I138" s="151"/>
      <c r="L138" s="32"/>
      <c r="M138" s="152"/>
      <c r="T138" s="56"/>
      <c r="AT138" s="17" t="s">
        <v>162</v>
      </c>
      <c r="AU138" s="17" t="s">
        <v>87</v>
      </c>
    </row>
    <row r="139" spans="2:65" s="12" customFormat="1" ht="10.199999999999999">
      <c r="B139" s="153"/>
      <c r="D139" s="149" t="s">
        <v>163</v>
      </c>
      <c r="E139" s="154" t="s">
        <v>1</v>
      </c>
      <c r="F139" s="155" t="s">
        <v>1624</v>
      </c>
      <c r="H139" s="154" t="s">
        <v>1</v>
      </c>
      <c r="I139" s="156"/>
      <c r="L139" s="153"/>
      <c r="M139" s="157"/>
      <c r="T139" s="158"/>
      <c r="AT139" s="154" t="s">
        <v>163</v>
      </c>
      <c r="AU139" s="154" t="s">
        <v>87</v>
      </c>
      <c r="AV139" s="12" t="s">
        <v>85</v>
      </c>
      <c r="AW139" s="12" t="s">
        <v>33</v>
      </c>
      <c r="AX139" s="12" t="s">
        <v>77</v>
      </c>
      <c r="AY139" s="154" t="s">
        <v>149</v>
      </c>
    </row>
    <row r="140" spans="2:65" s="13" customFormat="1" ht="10.199999999999999">
      <c r="B140" s="159"/>
      <c r="D140" s="149" t="s">
        <v>163</v>
      </c>
      <c r="E140" s="160" t="s">
        <v>1</v>
      </c>
      <c r="F140" s="161" t="s">
        <v>2144</v>
      </c>
      <c r="H140" s="162">
        <v>11.417999999999999</v>
      </c>
      <c r="I140" s="163"/>
      <c r="L140" s="159"/>
      <c r="M140" s="164"/>
      <c r="T140" s="165"/>
      <c r="AT140" s="160" t="s">
        <v>163</v>
      </c>
      <c r="AU140" s="160" t="s">
        <v>87</v>
      </c>
      <c r="AV140" s="13" t="s">
        <v>87</v>
      </c>
      <c r="AW140" s="13" t="s">
        <v>33</v>
      </c>
      <c r="AX140" s="13" t="s">
        <v>85</v>
      </c>
      <c r="AY140" s="160" t="s">
        <v>149</v>
      </c>
    </row>
    <row r="141" spans="2:65" s="1" customFormat="1" ht="16.5" customHeight="1">
      <c r="B141" s="32"/>
      <c r="C141" s="136" t="s">
        <v>148</v>
      </c>
      <c r="D141" s="136" t="s">
        <v>155</v>
      </c>
      <c r="E141" s="137" t="s">
        <v>357</v>
      </c>
      <c r="F141" s="138" t="s">
        <v>358</v>
      </c>
      <c r="G141" s="139" t="s">
        <v>261</v>
      </c>
      <c r="H141" s="140">
        <v>132</v>
      </c>
      <c r="I141" s="141"/>
      <c r="J141" s="142">
        <f>ROUND(I141*H141,2)</f>
        <v>0</v>
      </c>
      <c r="K141" s="138" t="s">
        <v>159</v>
      </c>
      <c r="L141" s="32"/>
      <c r="M141" s="143" t="s">
        <v>1</v>
      </c>
      <c r="N141" s="144" t="s">
        <v>42</v>
      </c>
      <c r="P141" s="145">
        <f>O141*H141</f>
        <v>0</v>
      </c>
      <c r="Q141" s="145">
        <v>8.4000000000000003E-4</v>
      </c>
      <c r="R141" s="145">
        <f>Q141*H141</f>
        <v>0.11088000000000001</v>
      </c>
      <c r="S141" s="145">
        <v>0</v>
      </c>
      <c r="T141" s="146">
        <f>S141*H141</f>
        <v>0</v>
      </c>
      <c r="AR141" s="147" t="s">
        <v>148</v>
      </c>
      <c r="AT141" s="147" t="s">
        <v>155</v>
      </c>
      <c r="AU141" s="147" t="s">
        <v>87</v>
      </c>
      <c r="AY141" s="17" t="s">
        <v>149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85</v>
      </c>
      <c r="BK141" s="148">
        <f>ROUND(I141*H141,2)</f>
        <v>0</v>
      </c>
      <c r="BL141" s="17" t="s">
        <v>148</v>
      </c>
      <c r="BM141" s="147" t="s">
        <v>2042</v>
      </c>
    </row>
    <row r="142" spans="2:65" s="1" customFormat="1" ht="10.199999999999999">
      <c r="B142" s="32"/>
      <c r="D142" s="149" t="s">
        <v>162</v>
      </c>
      <c r="F142" s="150" t="s">
        <v>360</v>
      </c>
      <c r="I142" s="151"/>
      <c r="L142" s="32"/>
      <c r="M142" s="152"/>
      <c r="T142" s="56"/>
      <c r="AT142" s="17" t="s">
        <v>162</v>
      </c>
      <c r="AU142" s="17" t="s">
        <v>87</v>
      </c>
    </row>
    <row r="143" spans="2:65" s="12" customFormat="1" ht="10.199999999999999">
      <c r="B143" s="153"/>
      <c r="D143" s="149" t="s">
        <v>163</v>
      </c>
      <c r="E143" s="154" t="s">
        <v>1</v>
      </c>
      <c r="F143" s="155" t="s">
        <v>2145</v>
      </c>
      <c r="H143" s="154" t="s">
        <v>1</v>
      </c>
      <c r="I143" s="156"/>
      <c r="L143" s="153"/>
      <c r="M143" s="157"/>
      <c r="T143" s="158"/>
      <c r="AT143" s="154" t="s">
        <v>163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149</v>
      </c>
    </row>
    <row r="144" spans="2:65" s="13" customFormat="1" ht="10.199999999999999">
      <c r="B144" s="159"/>
      <c r="D144" s="149" t="s">
        <v>163</v>
      </c>
      <c r="E144" s="160" t="s">
        <v>1</v>
      </c>
      <c r="F144" s="161" t="s">
        <v>2146</v>
      </c>
      <c r="H144" s="162">
        <v>132</v>
      </c>
      <c r="I144" s="163"/>
      <c r="L144" s="159"/>
      <c r="M144" s="164"/>
      <c r="T144" s="165"/>
      <c r="AT144" s="160" t="s">
        <v>163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149</v>
      </c>
    </row>
    <row r="145" spans="2:65" s="1" customFormat="1" ht="16.5" customHeight="1">
      <c r="B145" s="32"/>
      <c r="C145" s="136" t="s">
        <v>152</v>
      </c>
      <c r="D145" s="136" t="s">
        <v>155</v>
      </c>
      <c r="E145" s="137" t="s">
        <v>363</v>
      </c>
      <c r="F145" s="138" t="s">
        <v>364</v>
      </c>
      <c r="G145" s="139" t="s">
        <v>261</v>
      </c>
      <c r="H145" s="140">
        <v>132</v>
      </c>
      <c r="I145" s="141"/>
      <c r="J145" s="142">
        <f>ROUND(I145*H145,2)</f>
        <v>0</v>
      </c>
      <c r="K145" s="138" t="s">
        <v>159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148</v>
      </c>
      <c r="AT145" s="147" t="s">
        <v>155</v>
      </c>
      <c r="AU145" s="147" t="s">
        <v>87</v>
      </c>
      <c r="AY145" s="17" t="s">
        <v>149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148</v>
      </c>
      <c r="BM145" s="147" t="s">
        <v>2045</v>
      </c>
    </row>
    <row r="146" spans="2:65" s="1" customFormat="1" ht="19.2">
      <c r="B146" s="32"/>
      <c r="D146" s="149" t="s">
        <v>162</v>
      </c>
      <c r="F146" s="150" t="s">
        <v>366</v>
      </c>
      <c r="I146" s="151"/>
      <c r="L146" s="32"/>
      <c r="M146" s="152"/>
      <c r="T146" s="56"/>
      <c r="AT146" s="17" t="s">
        <v>162</v>
      </c>
      <c r="AU146" s="17" t="s">
        <v>87</v>
      </c>
    </row>
    <row r="147" spans="2:65" s="13" customFormat="1" ht="10.199999999999999">
      <c r="B147" s="159"/>
      <c r="D147" s="149" t="s">
        <v>163</v>
      </c>
      <c r="E147" s="160" t="s">
        <v>1</v>
      </c>
      <c r="F147" s="161" t="s">
        <v>2147</v>
      </c>
      <c r="H147" s="162">
        <v>132</v>
      </c>
      <c r="I147" s="163"/>
      <c r="L147" s="159"/>
      <c r="M147" s="164"/>
      <c r="T147" s="165"/>
      <c r="AT147" s="160" t="s">
        <v>163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149</v>
      </c>
    </row>
    <row r="148" spans="2:65" s="1" customFormat="1" ht="21.75" customHeight="1">
      <c r="B148" s="32"/>
      <c r="C148" s="136" t="s">
        <v>189</v>
      </c>
      <c r="D148" s="136" t="s">
        <v>155</v>
      </c>
      <c r="E148" s="137" t="s">
        <v>376</v>
      </c>
      <c r="F148" s="138" t="s">
        <v>377</v>
      </c>
      <c r="G148" s="139" t="s">
        <v>327</v>
      </c>
      <c r="H148" s="140">
        <v>24.800999999999998</v>
      </c>
      <c r="I148" s="141"/>
      <c r="J148" s="142">
        <f>ROUND(I148*H148,2)</f>
        <v>0</v>
      </c>
      <c r="K148" s="138" t="s">
        <v>159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148</v>
      </c>
      <c r="AT148" s="147" t="s">
        <v>155</v>
      </c>
      <c r="AU148" s="147" t="s">
        <v>87</v>
      </c>
      <c r="AY148" s="17" t="s">
        <v>149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148</v>
      </c>
      <c r="BM148" s="147" t="s">
        <v>2047</v>
      </c>
    </row>
    <row r="149" spans="2:65" s="1" customFormat="1" ht="19.2">
      <c r="B149" s="32"/>
      <c r="D149" s="149" t="s">
        <v>162</v>
      </c>
      <c r="F149" s="150" t="s">
        <v>379</v>
      </c>
      <c r="I149" s="151"/>
      <c r="L149" s="32"/>
      <c r="M149" s="152"/>
      <c r="T149" s="56"/>
      <c r="AT149" s="17" t="s">
        <v>162</v>
      </c>
      <c r="AU149" s="17" t="s">
        <v>87</v>
      </c>
    </row>
    <row r="150" spans="2:65" s="12" customFormat="1" ht="10.199999999999999">
      <c r="B150" s="153"/>
      <c r="D150" s="149" t="s">
        <v>163</v>
      </c>
      <c r="E150" s="154" t="s">
        <v>1</v>
      </c>
      <c r="F150" s="155" t="s">
        <v>381</v>
      </c>
      <c r="H150" s="154" t="s">
        <v>1</v>
      </c>
      <c r="I150" s="156"/>
      <c r="L150" s="153"/>
      <c r="M150" s="157"/>
      <c r="T150" s="158"/>
      <c r="AT150" s="154" t="s">
        <v>163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149</v>
      </c>
    </row>
    <row r="151" spans="2:65" s="13" customFormat="1" ht="10.199999999999999">
      <c r="B151" s="159"/>
      <c r="D151" s="149" t="s">
        <v>163</v>
      </c>
      <c r="E151" s="160" t="s">
        <v>1</v>
      </c>
      <c r="F151" s="161" t="s">
        <v>2148</v>
      </c>
      <c r="H151" s="162">
        <v>57.09</v>
      </c>
      <c r="I151" s="163"/>
      <c r="L151" s="159"/>
      <c r="M151" s="164"/>
      <c r="T151" s="165"/>
      <c r="AT151" s="160" t="s">
        <v>163</v>
      </c>
      <c r="AU151" s="160" t="s">
        <v>87</v>
      </c>
      <c r="AV151" s="13" t="s">
        <v>87</v>
      </c>
      <c r="AW151" s="13" t="s">
        <v>33</v>
      </c>
      <c r="AX151" s="13" t="s">
        <v>77</v>
      </c>
      <c r="AY151" s="160" t="s">
        <v>149</v>
      </c>
    </row>
    <row r="152" spans="2:65" s="13" customFormat="1" ht="10.199999999999999">
      <c r="B152" s="159"/>
      <c r="D152" s="149" t="s">
        <v>163</v>
      </c>
      <c r="E152" s="160" t="s">
        <v>1</v>
      </c>
      <c r="F152" s="161" t="s">
        <v>2149</v>
      </c>
      <c r="H152" s="162">
        <v>-32.289000000000001</v>
      </c>
      <c r="I152" s="163"/>
      <c r="L152" s="159"/>
      <c r="M152" s="164"/>
      <c r="T152" s="165"/>
      <c r="AT152" s="160" t="s">
        <v>163</v>
      </c>
      <c r="AU152" s="160" t="s">
        <v>87</v>
      </c>
      <c r="AV152" s="13" t="s">
        <v>87</v>
      </c>
      <c r="AW152" s="13" t="s">
        <v>33</v>
      </c>
      <c r="AX152" s="13" t="s">
        <v>77</v>
      </c>
      <c r="AY152" s="160" t="s">
        <v>149</v>
      </c>
    </row>
    <row r="153" spans="2:65" s="14" customFormat="1" ht="10.199999999999999">
      <c r="B153" s="169"/>
      <c r="D153" s="149" t="s">
        <v>163</v>
      </c>
      <c r="E153" s="170" t="s">
        <v>1</v>
      </c>
      <c r="F153" s="171" t="s">
        <v>271</v>
      </c>
      <c r="H153" s="172">
        <v>24.800999999999998</v>
      </c>
      <c r="I153" s="173"/>
      <c r="L153" s="169"/>
      <c r="M153" s="174"/>
      <c r="T153" s="175"/>
      <c r="AT153" s="170" t="s">
        <v>163</v>
      </c>
      <c r="AU153" s="170" t="s">
        <v>87</v>
      </c>
      <c r="AV153" s="14" t="s">
        <v>148</v>
      </c>
      <c r="AW153" s="14" t="s">
        <v>33</v>
      </c>
      <c r="AX153" s="14" t="s">
        <v>85</v>
      </c>
      <c r="AY153" s="170" t="s">
        <v>149</v>
      </c>
    </row>
    <row r="154" spans="2:65" s="1" customFormat="1" ht="24.15" customHeight="1">
      <c r="B154" s="32"/>
      <c r="C154" s="136" t="s">
        <v>195</v>
      </c>
      <c r="D154" s="136" t="s">
        <v>155</v>
      </c>
      <c r="E154" s="137" t="s">
        <v>387</v>
      </c>
      <c r="F154" s="138" t="s">
        <v>388</v>
      </c>
      <c r="G154" s="139" t="s">
        <v>327</v>
      </c>
      <c r="H154" s="140">
        <v>272.81099999999998</v>
      </c>
      <c r="I154" s="141"/>
      <c r="J154" s="142">
        <f>ROUND(I154*H154,2)</f>
        <v>0</v>
      </c>
      <c r="K154" s="138" t="s">
        <v>159</v>
      </c>
      <c r="L154" s="32"/>
      <c r="M154" s="143" t="s">
        <v>1</v>
      </c>
      <c r="N154" s="144" t="s">
        <v>42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148</v>
      </c>
      <c r="AT154" s="147" t="s">
        <v>155</v>
      </c>
      <c r="AU154" s="147" t="s">
        <v>87</v>
      </c>
      <c r="AY154" s="17" t="s">
        <v>149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85</v>
      </c>
      <c r="BK154" s="148">
        <f>ROUND(I154*H154,2)</f>
        <v>0</v>
      </c>
      <c r="BL154" s="17" t="s">
        <v>148</v>
      </c>
      <c r="BM154" s="147" t="s">
        <v>2051</v>
      </c>
    </row>
    <row r="155" spans="2:65" s="1" customFormat="1" ht="28.8">
      <c r="B155" s="32"/>
      <c r="D155" s="149" t="s">
        <v>162</v>
      </c>
      <c r="F155" s="150" t="s">
        <v>390</v>
      </c>
      <c r="I155" s="151"/>
      <c r="L155" s="32"/>
      <c r="M155" s="152"/>
      <c r="T155" s="56"/>
      <c r="AT155" s="17" t="s">
        <v>162</v>
      </c>
      <c r="AU155" s="17" t="s">
        <v>87</v>
      </c>
    </row>
    <row r="156" spans="2:65" s="12" customFormat="1" ht="10.199999999999999">
      <c r="B156" s="153"/>
      <c r="D156" s="149" t="s">
        <v>163</v>
      </c>
      <c r="E156" s="154" t="s">
        <v>1</v>
      </c>
      <c r="F156" s="155" t="s">
        <v>381</v>
      </c>
      <c r="H156" s="154" t="s">
        <v>1</v>
      </c>
      <c r="I156" s="156"/>
      <c r="L156" s="153"/>
      <c r="M156" s="157"/>
      <c r="T156" s="158"/>
      <c r="AT156" s="154" t="s">
        <v>163</v>
      </c>
      <c r="AU156" s="154" t="s">
        <v>87</v>
      </c>
      <c r="AV156" s="12" t="s">
        <v>85</v>
      </c>
      <c r="AW156" s="12" t="s">
        <v>33</v>
      </c>
      <c r="AX156" s="12" t="s">
        <v>77</v>
      </c>
      <c r="AY156" s="154" t="s">
        <v>149</v>
      </c>
    </row>
    <row r="157" spans="2:65" s="13" customFormat="1" ht="10.199999999999999">
      <c r="B157" s="159"/>
      <c r="D157" s="149" t="s">
        <v>163</v>
      </c>
      <c r="E157" s="160" t="s">
        <v>1</v>
      </c>
      <c r="F157" s="161" t="s">
        <v>2150</v>
      </c>
      <c r="H157" s="162">
        <v>272.81099999999998</v>
      </c>
      <c r="I157" s="163"/>
      <c r="L157" s="159"/>
      <c r="M157" s="164"/>
      <c r="T157" s="165"/>
      <c r="AT157" s="160" t="s">
        <v>163</v>
      </c>
      <c r="AU157" s="160" t="s">
        <v>87</v>
      </c>
      <c r="AV157" s="13" t="s">
        <v>87</v>
      </c>
      <c r="AW157" s="13" t="s">
        <v>33</v>
      </c>
      <c r="AX157" s="13" t="s">
        <v>85</v>
      </c>
      <c r="AY157" s="160" t="s">
        <v>149</v>
      </c>
    </row>
    <row r="158" spans="2:65" s="1" customFormat="1" ht="16.5" customHeight="1">
      <c r="B158" s="32"/>
      <c r="C158" s="136" t="s">
        <v>200</v>
      </c>
      <c r="D158" s="136" t="s">
        <v>155</v>
      </c>
      <c r="E158" s="137" t="s">
        <v>393</v>
      </c>
      <c r="F158" s="138" t="s">
        <v>394</v>
      </c>
      <c r="G158" s="139" t="s">
        <v>395</v>
      </c>
      <c r="H158" s="140">
        <v>44.642000000000003</v>
      </c>
      <c r="I158" s="141"/>
      <c r="J158" s="142">
        <f>ROUND(I158*H158,2)</f>
        <v>0</v>
      </c>
      <c r="K158" s="138" t="s">
        <v>159</v>
      </c>
      <c r="L158" s="32"/>
      <c r="M158" s="143" t="s">
        <v>1</v>
      </c>
      <c r="N158" s="144" t="s">
        <v>42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148</v>
      </c>
      <c r="AT158" s="147" t="s">
        <v>155</v>
      </c>
      <c r="AU158" s="147" t="s">
        <v>87</v>
      </c>
      <c r="AY158" s="17" t="s">
        <v>149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85</v>
      </c>
      <c r="BK158" s="148">
        <f>ROUND(I158*H158,2)</f>
        <v>0</v>
      </c>
      <c r="BL158" s="17" t="s">
        <v>148</v>
      </c>
      <c r="BM158" s="147" t="s">
        <v>2053</v>
      </c>
    </row>
    <row r="159" spans="2:65" s="1" customFormat="1" ht="19.2">
      <c r="B159" s="32"/>
      <c r="D159" s="149" t="s">
        <v>162</v>
      </c>
      <c r="F159" s="150" t="s">
        <v>397</v>
      </c>
      <c r="I159" s="151"/>
      <c r="L159" s="32"/>
      <c r="M159" s="152"/>
      <c r="T159" s="56"/>
      <c r="AT159" s="17" t="s">
        <v>162</v>
      </c>
      <c r="AU159" s="17" t="s">
        <v>87</v>
      </c>
    </row>
    <row r="160" spans="2:65" s="13" customFormat="1" ht="10.199999999999999">
      <c r="B160" s="159"/>
      <c r="D160" s="149" t="s">
        <v>163</v>
      </c>
      <c r="E160" s="160" t="s">
        <v>1</v>
      </c>
      <c r="F160" s="161" t="s">
        <v>2151</v>
      </c>
      <c r="H160" s="162">
        <v>44.642000000000003</v>
      </c>
      <c r="I160" s="163"/>
      <c r="L160" s="159"/>
      <c r="M160" s="164"/>
      <c r="T160" s="165"/>
      <c r="AT160" s="160" t="s">
        <v>163</v>
      </c>
      <c r="AU160" s="160" t="s">
        <v>87</v>
      </c>
      <c r="AV160" s="13" t="s">
        <v>87</v>
      </c>
      <c r="AW160" s="13" t="s">
        <v>33</v>
      </c>
      <c r="AX160" s="13" t="s">
        <v>85</v>
      </c>
      <c r="AY160" s="160" t="s">
        <v>149</v>
      </c>
    </row>
    <row r="161" spans="2:65" s="1" customFormat="1" ht="16.5" customHeight="1">
      <c r="B161" s="32"/>
      <c r="C161" s="136" t="s">
        <v>209</v>
      </c>
      <c r="D161" s="136" t="s">
        <v>155</v>
      </c>
      <c r="E161" s="137" t="s">
        <v>422</v>
      </c>
      <c r="F161" s="138" t="s">
        <v>423</v>
      </c>
      <c r="G161" s="139" t="s">
        <v>327</v>
      </c>
      <c r="H161" s="140">
        <v>32.289000000000001</v>
      </c>
      <c r="I161" s="141"/>
      <c r="J161" s="142">
        <f>ROUND(I161*H161,2)</f>
        <v>0</v>
      </c>
      <c r="K161" s="138" t="s">
        <v>159</v>
      </c>
      <c r="L161" s="32"/>
      <c r="M161" s="143" t="s">
        <v>1</v>
      </c>
      <c r="N161" s="144" t="s">
        <v>42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148</v>
      </c>
      <c r="AT161" s="147" t="s">
        <v>155</v>
      </c>
      <c r="AU161" s="147" t="s">
        <v>87</v>
      </c>
      <c r="AY161" s="17" t="s">
        <v>149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85</v>
      </c>
      <c r="BK161" s="148">
        <f>ROUND(I161*H161,2)</f>
        <v>0</v>
      </c>
      <c r="BL161" s="17" t="s">
        <v>148</v>
      </c>
      <c r="BM161" s="147" t="s">
        <v>2055</v>
      </c>
    </row>
    <row r="162" spans="2:65" s="1" customFormat="1" ht="19.2">
      <c r="B162" s="32"/>
      <c r="D162" s="149" t="s">
        <v>162</v>
      </c>
      <c r="F162" s="150" t="s">
        <v>425</v>
      </c>
      <c r="I162" s="151"/>
      <c r="L162" s="32"/>
      <c r="M162" s="152"/>
      <c r="T162" s="56"/>
      <c r="AT162" s="17" t="s">
        <v>162</v>
      </c>
      <c r="AU162" s="17" t="s">
        <v>87</v>
      </c>
    </row>
    <row r="163" spans="2:65" s="13" customFormat="1" ht="10.199999999999999">
      <c r="B163" s="159"/>
      <c r="D163" s="149" t="s">
        <v>163</v>
      </c>
      <c r="E163" s="160" t="s">
        <v>1</v>
      </c>
      <c r="F163" s="161" t="s">
        <v>2152</v>
      </c>
      <c r="H163" s="162">
        <v>57.09</v>
      </c>
      <c r="I163" s="163"/>
      <c r="L163" s="159"/>
      <c r="M163" s="164"/>
      <c r="T163" s="165"/>
      <c r="AT163" s="160" t="s">
        <v>163</v>
      </c>
      <c r="AU163" s="160" t="s">
        <v>87</v>
      </c>
      <c r="AV163" s="13" t="s">
        <v>87</v>
      </c>
      <c r="AW163" s="13" t="s">
        <v>33</v>
      </c>
      <c r="AX163" s="13" t="s">
        <v>77</v>
      </c>
      <c r="AY163" s="160" t="s">
        <v>149</v>
      </c>
    </row>
    <row r="164" spans="2:65" s="13" customFormat="1" ht="10.199999999999999">
      <c r="B164" s="159"/>
      <c r="D164" s="149" t="s">
        <v>163</v>
      </c>
      <c r="E164" s="160" t="s">
        <v>1</v>
      </c>
      <c r="F164" s="161" t="s">
        <v>2153</v>
      </c>
      <c r="H164" s="162">
        <v>-20.042999999999999</v>
      </c>
      <c r="I164" s="163"/>
      <c r="L164" s="159"/>
      <c r="M164" s="164"/>
      <c r="T164" s="165"/>
      <c r="AT164" s="160" t="s">
        <v>163</v>
      </c>
      <c r="AU164" s="160" t="s">
        <v>87</v>
      </c>
      <c r="AV164" s="13" t="s">
        <v>87</v>
      </c>
      <c r="AW164" s="13" t="s">
        <v>33</v>
      </c>
      <c r="AX164" s="13" t="s">
        <v>77</v>
      </c>
      <c r="AY164" s="160" t="s">
        <v>149</v>
      </c>
    </row>
    <row r="165" spans="2:65" s="12" customFormat="1" ht="10.199999999999999">
      <c r="B165" s="153"/>
      <c r="D165" s="149" t="s">
        <v>163</v>
      </c>
      <c r="E165" s="154" t="s">
        <v>1</v>
      </c>
      <c r="F165" s="155" t="s">
        <v>2154</v>
      </c>
      <c r="H165" s="154" t="s">
        <v>1</v>
      </c>
      <c r="I165" s="156"/>
      <c r="L165" s="153"/>
      <c r="M165" s="157"/>
      <c r="T165" s="158"/>
      <c r="AT165" s="154" t="s">
        <v>163</v>
      </c>
      <c r="AU165" s="154" t="s">
        <v>87</v>
      </c>
      <c r="AV165" s="12" t="s">
        <v>85</v>
      </c>
      <c r="AW165" s="12" t="s">
        <v>33</v>
      </c>
      <c r="AX165" s="12" t="s">
        <v>77</v>
      </c>
      <c r="AY165" s="154" t="s">
        <v>149</v>
      </c>
    </row>
    <row r="166" spans="2:65" s="13" customFormat="1" ht="10.199999999999999">
      <c r="B166" s="159"/>
      <c r="D166" s="149" t="s">
        <v>163</v>
      </c>
      <c r="E166" s="160" t="s">
        <v>1</v>
      </c>
      <c r="F166" s="161" t="s">
        <v>2155</v>
      </c>
      <c r="H166" s="162">
        <v>-3.222</v>
      </c>
      <c r="I166" s="163"/>
      <c r="L166" s="159"/>
      <c r="M166" s="164"/>
      <c r="T166" s="165"/>
      <c r="AT166" s="160" t="s">
        <v>163</v>
      </c>
      <c r="AU166" s="160" t="s">
        <v>87</v>
      </c>
      <c r="AV166" s="13" t="s">
        <v>87</v>
      </c>
      <c r="AW166" s="13" t="s">
        <v>33</v>
      </c>
      <c r="AX166" s="13" t="s">
        <v>77</v>
      </c>
      <c r="AY166" s="160" t="s">
        <v>149</v>
      </c>
    </row>
    <row r="167" spans="2:65" s="13" customFormat="1" ht="10.199999999999999">
      <c r="B167" s="159"/>
      <c r="D167" s="149" t="s">
        <v>163</v>
      </c>
      <c r="E167" s="160" t="s">
        <v>1</v>
      </c>
      <c r="F167" s="161" t="s">
        <v>2156</v>
      </c>
      <c r="H167" s="162">
        <v>-1.536</v>
      </c>
      <c r="I167" s="163"/>
      <c r="L167" s="159"/>
      <c r="M167" s="164"/>
      <c r="T167" s="165"/>
      <c r="AT167" s="160" t="s">
        <v>163</v>
      </c>
      <c r="AU167" s="160" t="s">
        <v>87</v>
      </c>
      <c r="AV167" s="13" t="s">
        <v>87</v>
      </c>
      <c r="AW167" s="13" t="s">
        <v>33</v>
      </c>
      <c r="AX167" s="13" t="s">
        <v>77</v>
      </c>
      <c r="AY167" s="160" t="s">
        <v>149</v>
      </c>
    </row>
    <row r="168" spans="2:65" s="12" customFormat="1" ht="10.199999999999999">
      <c r="B168" s="153"/>
      <c r="D168" s="149" t="s">
        <v>163</v>
      </c>
      <c r="E168" s="154" t="s">
        <v>1</v>
      </c>
      <c r="F168" s="155" t="s">
        <v>1286</v>
      </c>
      <c r="H168" s="154" t="s">
        <v>1</v>
      </c>
      <c r="I168" s="156"/>
      <c r="L168" s="153"/>
      <c r="M168" s="157"/>
      <c r="T168" s="158"/>
      <c r="AT168" s="154" t="s">
        <v>163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149</v>
      </c>
    </row>
    <row r="169" spans="2:65" s="14" customFormat="1" ht="10.199999999999999">
      <c r="B169" s="169"/>
      <c r="D169" s="149" t="s">
        <v>163</v>
      </c>
      <c r="E169" s="170" t="s">
        <v>1</v>
      </c>
      <c r="F169" s="171" t="s">
        <v>271</v>
      </c>
      <c r="H169" s="172">
        <v>32.289000000000001</v>
      </c>
      <c r="I169" s="173"/>
      <c r="L169" s="169"/>
      <c r="M169" s="174"/>
      <c r="T169" s="175"/>
      <c r="AT169" s="170" t="s">
        <v>163</v>
      </c>
      <c r="AU169" s="170" t="s">
        <v>87</v>
      </c>
      <c r="AV169" s="14" t="s">
        <v>148</v>
      </c>
      <c r="AW169" s="14" t="s">
        <v>33</v>
      </c>
      <c r="AX169" s="14" t="s">
        <v>85</v>
      </c>
      <c r="AY169" s="170" t="s">
        <v>149</v>
      </c>
    </row>
    <row r="170" spans="2:65" s="1" customFormat="1" ht="16.5" customHeight="1">
      <c r="B170" s="32"/>
      <c r="C170" s="136" t="s">
        <v>216</v>
      </c>
      <c r="D170" s="136" t="s">
        <v>155</v>
      </c>
      <c r="E170" s="137" t="s">
        <v>1287</v>
      </c>
      <c r="F170" s="138" t="s">
        <v>1288</v>
      </c>
      <c r="G170" s="139" t="s">
        <v>327</v>
      </c>
      <c r="H170" s="140">
        <v>19.324000000000002</v>
      </c>
      <c r="I170" s="141"/>
      <c r="J170" s="142">
        <f>ROUND(I170*H170,2)</f>
        <v>0</v>
      </c>
      <c r="K170" s="138" t="s">
        <v>159</v>
      </c>
      <c r="L170" s="32"/>
      <c r="M170" s="143" t="s">
        <v>1</v>
      </c>
      <c r="N170" s="144" t="s">
        <v>42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148</v>
      </c>
      <c r="AT170" s="147" t="s">
        <v>155</v>
      </c>
      <c r="AU170" s="147" t="s">
        <v>87</v>
      </c>
      <c r="AY170" s="17" t="s">
        <v>149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85</v>
      </c>
      <c r="BK170" s="148">
        <f>ROUND(I170*H170,2)</f>
        <v>0</v>
      </c>
      <c r="BL170" s="17" t="s">
        <v>148</v>
      </c>
      <c r="BM170" s="147" t="s">
        <v>2063</v>
      </c>
    </row>
    <row r="171" spans="2:65" s="1" customFormat="1" ht="19.2">
      <c r="B171" s="32"/>
      <c r="D171" s="149" t="s">
        <v>162</v>
      </c>
      <c r="F171" s="150" t="s">
        <v>1290</v>
      </c>
      <c r="I171" s="151"/>
      <c r="L171" s="32"/>
      <c r="M171" s="152"/>
      <c r="T171" s="56"/>
      <c r="AT171" s="17" t="s">
        <v>162</v>
      </c>
      <c r="AU171" s="17" t="s">
        <v>87</v>
      </c>
    </row>
    <row r="172" spans="2:65" s="12" customFormat="1" ht="10.199999999999999">
      <c r="B172" s="153"/>
      <c r="D172" s="149" t="s">
        <v>163</v>
      </c>
      <c r="E172" s="154" t="s">
        <v>1</v>
      </c>
      <c r="F172" s="155" t="s">
        <v>2157</v>
      </c>
      <c r="H172" s="154" t="s">
        <v>1</v>
      </c>
      <c r="I172" s="156"/>
      <c r="L172" s="153"/>
      <c r="M172" s="157"/>
      <c r="T172" s="158"/>
      <c r="AT172" s="154" t="s">
        <v>163</v>
      </c>
      <c r="AU172" s="154" t="s">
        <v>87</v>
      </c>
      <c r="AV172" s="12" t="s">
        <v>85</v>
      </c>
      <c r="AW172" s="12" t="s">
        <v>33</v>
      </c>
      <c r="AX172" s="12" t="s">
        <v>77</v>
      </c>
      <c r="AY172" s="154" t="s">
        <v>149</v>
      </c>
    </row>
    <row r="173" spans="2:65" s="13" customFormat="1" ht="10.199999999999999">
      <c r="B173" s="159"/>
      <c r="D173" s="149" t="s">
        <v>163</v>
      </c>
      <c r="E173" s="160" t="s">
        <v>1</v>
      </c>
      <c r="F173" s="161" t="s">
        <v>2158</v>
      </c>
      <c r="H173" s="162">
        <v>14.821</v>
      </c>
      <c r="I173" s="163"/>
      <c r="L173" s="159"/>
      <c r="M173" s="164"/>
      <c r="T173" s="165"/>
      <c r="AT173" s="160" t="s">
        <v>163</v>
      </c>
      <c r="AU173" s="160" t="s">
        <v>87</v>
      </c>
      <c r="AV173" s="13" t="s">
        <v>87</v>
      </c>
      <c r="AW173" s="13" t="s">
        <v>33</v>
      </c>
      <c r="AX173" s="13" t="s">
        <v>77</v>
      </c>
      <c r="AY173" s="160" t="s">
        <v>149</v>
      </c>
    </row>
    <row r="174" spans="2:65" s="13" customFormat="1" ht="10.199999999999999">
      <c r="B174" s="159"/>
      <c r="D174" s="149" t="s">
        <v>163</v>
      </c>
      <c r="E174" s="160" t="s">
        <v>1</v>
      </c>
      <c r="F174" s="161" t="s">
        <v>2159</v>
      </c>
      <c r="H174" s="162">
        <v>5.2220000000000004</v>
      </c>
      <c r="I174" s="163"/>
      <c r="L174" s="159"/>
      <c r="M174" s="164"/>
      <c r="T174" s="165"/>
      <c r="AT174" s="160" t="s">
        <v>163</v>
      </c>
      <c r="AU174" s="160" t="s">
        <v>87</v>
      </c>
      <c r="AV174" s="13" t="s">
        <v>87</v>
      </c>
      <c r="AW174" s="13" t="s">
        <v>33</v>
      </c>
      <c r="AX174" s="13" t="s">
        <v>77</v>
      </c>
      <c r="AY174" s="160" t="s">
        <v>149</v>
      </c>
    </row>
    <row r="175" spans="2:65" s="15" customFormat="1" ht="10.199999999999999">
      <c r="B175" s="186"/>
      <c r="D175" s="149" t="s">
        <v>163</v>
      </c>
      <c r="E175" s="187" t="s">
        <v>1</v>
      </c>
      <c r="F175" s="188" t="s">
        <v>443</v>
      </c>
      <c r="H175" s="189">
        <v>20.042999999999999</v>
      </c>
      <c r="I175" s="190"/>
      <c r="L175" s="186"/>
      <c r="M175" s="191"/>
      <c r="T175" s="192"/>
      <c r="AT175" s="187" t="s">
        <v>163</v>
      </c>
      <c r="AU175" s="187" t="s">
        <v>87</v>
      </c>
      <c r="AV175" s="15" t="s">
        <v>171</v>
      </c>
      <c r="AW175" s="15" t="s">
        <v>33</v>
      </c>
      <c r="AX175" s="15" t="s">
        <v>77</v>
      </c>
      <c r="AY175" s="187" t="s">
        <v>149</v>
      </c>
    </row>
    <row r="176" spans="2:65" s="12" customFormat="1" ht="10.199999999999999">
      <c r="B176" s="153"/>
      <c r="D176" s="149" t="s">
        <v>163</v>
      </c>
      <c r="E176" s="154" t="s">
        <v>1</v>
      </c>
      <c r="F176" s="155" t="s">
        <v>444</v>
      </c>
      <c r="H176" s="154" t="s">
        <v>1</v>
      </c>
      <c r="I176" s="156"/>
      <c r="L176" s="153"/>
      <c r="M176" s="157"/>
      <c r="T176" s="158"/>
      <c r="AT176" s="154" t="s">
        <v>163</v>
      </c>
      <c r="AU176" s="154" t="s">
        <v>87</v>
      </c>
      <c r="AV176" s="12" t="s">
        <v>85</v>
      </c>
      <c r="AW176" s="12" t="s">
        <v>33</v>
      </c>
      <c r="AX176" s="12" t="s">
        <v>77</v>
      </c>
      <c r="AY176" s="154" t="s">
        <v>149</v>
      </c>
    </row>
    <row r="177" spans="2:65" s="13" customFormat="1" ht="10.199999999999999">
      <c r="B177" s="159"/>
      <c r="D177" s="149" t="s">
        <v>163</v>
      </c>
      <c r="E177" s="160" t="s">
        <v>1</v>
      </c>
      <c r="F177" s="161" t="s">
        <v>2160</v>
      </c>
      <c r="H177" s="162">
        <v>-0.71899999999999997</v>
      </c>
      <c r="I177" s="163"/>
      <c r="L177" s="159"/>
      <c r="M177" s="164"/>
      <c r="T177" s="165"/>
      <c r="AT177" s="160" t="s">
        <v>163</v>
      </c>
      <c r="AU177" s="160" t="s">
        <v>87</v>
      </c>
      <c r="AV177" s="13" t="s">
        <v>87</v>
      </c>
      <c r="AW177" s="13" t="s">
        <v>33</v>
      </c>
      <c r="AX177" s="13" t="s">
        <v>77</v>
      </c>
      <c r="AY177" s="160" t="s">
        <v>149</v>
      </c>
    </row>
    <row r="178" spans="2:65" s="14" customFormat="1" ht="10.199999999999999">
      <c r="B178" s="169"/>
      <c r="D178" s="149" t="s">
        <v>163</v>
      </c>
      <c r="E178" s="170" t="s">
        <v>1</v>
      </c>
      <c r="F178" s="171" t="s">
        <v>271</v>
      </c>
      <c r="H178" s="172">
        <v>19.324000000000002</v>
      </c>
      <c r="I178" s="173"/>
      <c r="L178" s="169"/>
      <c r="M178" s="174"/>
      <c r="T178" s="175"/>
      <c r="AT178" s="170" t="s">
        <v>163</v>
      </c>
      <c r="AU178" s="170" t="s">
        <v>87</v>
      </c>
      <c r="AV178" s="14" t="s">
        <v>148</v>
      </c>
      <c r="AW178" s="14" t="s">
        <v>33</v>
      </c>
      <c r="AX178" s="14" t="s">
        <v>85</v>
      </c>
      <c r="AY178" s="170" t="s">
        <v>149</v>
      </c>
    </row>
    <row r="179" spans="2:65" s="1" customFormat="1" ht="16.5" customHeight="1">
      <c r="B179" s="32"/>
      <c r="C179" s="176" t="s">
        <v>222</v>
      </c>
      <c r="D179" s="176" t="s">
        <v>414</v>
      </c>
      <c r="E179" s="177" t="s">
        <v>448</v>
      </c>
      <c r="F179" s="178" t="s">
        <v>449</v>
      </c>
      <c r="G179" s="179" t="s">
        <v>395</v>
      </c>
      <c r="H179" s="180">
        <v>38.648000000000003</v>
      </c>
      <c r="I179" s="181"/>
      <c r="J179" s="182">
        <f>ROUND(I179*H179,2)</f>
        <v>0</v>
      </c>
      <c r="K179" s="178" t="s">
        <v>159</v>
      </c>
      <c r="L179" s="183"/>
      <c r="M179" s="184" t="s">
        <v>1</v>
      </c>
      <c r="N179" s="185" t="s">
        <v>42</v>
      </c>
      <c r="P179" s="145">
        <f>O179*H179</f>
        <v>0</v>
      </c>
      <c r="Q179" s="145">
        <v>1</v>
      </c>
      <c r="R179" s="145">
        <f>Q179*H179</f>
        <v>38.648000000000003</v>
      </c>
      <c r="S179" s="145">
        <v>0</v>
      </c>
      <c r="T179" s="146">
        <f>S179*H179</f>
        <v>0</v>
      </c>
      <c r="AR179" s="147" t="s">
        <v>200</v>
      </c>
      <c r="AT179" s="147" t="s">
        <v>414</v>
      </c>
      <c r="AU179" s="147" t="s">
        <v>87</v>
      </c>
      <c r="AY179" s="17" t="s">
        <v>149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85</v>
      </c>
      <c r="BK179" s="148">
        <f>ROUND(I179*H179,2)</f>
        <v>0</v>
      </c>
      <c r="BL179" s="17" t="s">
        <v>148</v>
      </c>
      <c r="BM179" s="147" t="s">
        <v>2066</v>
      </c>
    </row>
    <row r="180" spans="2:65" s="1" customFormat="1" ht="10.199999999999999">
      <c r="B180" s="32"/>
      <c r="D180" s="149" t="s">
        <v>162</v>
      </c>
      <c r="F180" s="150" t="s">
        <v>449</v>
      </c>
      <c r="I180" s="151"/>
      <c r="L180" s="32"/>
      <c r="M180" s="152"/>
      <c r="T180" s="56"/>
      <c r="AT180" s="17" t="s">
        <v>162</v>
      </c>
      <c r="AU180" s="17" t="s">
        <v>87</v>
      </c>
    </row>
    <row r="181" spans="2:65" s="13" customFormat="1" ht="10.199999999999999">
      <c r="B181" s="159"/>
      <c r="D181" s="149" t="s">
        <v>163</v>
      </c>
      <c r="E181" s="160" t="s">
        <v>1</v>
      </c>
      <c r="F181" s="161" t="s">
        <v>2161</v>
      </c>
      <c r="H181" s="162">
        <v>38.648000000000003</v>
      </c>
      <c r="I181" s="163"/>
      <c r="L181" s="159"/>
      <c r="M181" s="164"/>
      <c r="T181" s="165"/>
      <c r="AT181" s="160" t="s">
        <v>163</v>
      </c>
      <c r="AU181" s="160" t="s">
        <v>87</v>
      </c>
      <c r="AV181" s="13" t="s">
        <v>87</v>
      </c>
      <c r="AW181" s="13" t="s">
        <v>33</v>
      </c>
      <c r="AX181" s="13" t="s">
        <v>85</v>
      </c>
      <c r="AY181" s="160" t="s">
        <v>149</v>
      </c>
    </row>
    <row r="182" spans="2:65" s="11" customFormat="1" ht="22.8" customHeight="1">
      <c r="B182" s="124"/>
      <c r="D182" s="125" t="s">
        <v>76</v>
      </c>
      <c r="E182" s="134" t="s">
        <v>148</v>
      </c>
      <c r="F182" s="134" t="s">
        <v>628</v>
      </c>
      <c r="I182" s="127"/>
      <c r="J182" s="135">
        <f>BK182</f>
        <v>0</v>
      </c>
      <c r="L182" s="124"/>
      <c r="M182" s="129"/>
      <c r="P182" s="130">
        <f>SUM(P183:P188)</f>
        <v>0</v>
      </c>
      <c r="R182" s="130">
        <f>SUM(R183:R188)</f>
        <v>0</v>
      </c>
      <c r="T182" s="131">
        <f>SUM(T183:T188)</f>
        <v>0</v>
      </c>
      <c r="AR182" s="125" t="s">
        <v>85</v>
      </c>
      <c r="AT182" s="132" t="s">
        <v>76</v>
      </c>
      <c r="AU182" s="132" t="s">
        <v>85</v>
      </c>
      <c r="AY182" s="125" t="s">
        <v>149</v>
      </c>
      <c r="BK182" s="133">
        <f>SUM(BK183:BK188)</f>
        <v>0</v>
      </c>
    </row>
    <row r="183" spans="2:65" s="1" customFormat="1" ht="16.5" customHeight="1">
      <c r="B183" s="32"/>
      <c r="C183" s="136" t="s">
        <v>228</v>
      </c>
      <c r="D183" s="136" t="s">
        <v>155</v>
      </c>
      <c r="E183" s="137" t="s">
        <v>630</v>
      </c>
      <c r="F183" s="138" t="s">
        <v>631</v>
      </c>
      <c r="G183" s="139" t="s">
        <v>327</v>
      </c>
      <c r="H183" s="140">
        <v>4.758</v>
      </c>
      <c r="I183" s="141"/>
      <c r="J183" s="142">
        <f>ROUND(I183*H183,2)</f>
        <v>0</v>
      </c>
      <c r="K183" s="138" t="s">
        <v>159</v>
      </c>
      <c r="L183" s="32"/>
      <c r="M183" s="143" t="s">
        <v>1</v>
      </c>
      <c r="N183" s="144" t="s">
        <v>42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148</v>
      </c>
      <c r="AT183" s="147" t="s">
        <v>155</v>
      </c>
      <c r="AU183" s="147" t="s">
        <v>87</v>
      </c>
      <c r="AY183" s="17" t="s">
        <v>149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85</v>
      </c>
      <c r="BK183" s="148">
        <f>ROUND(I183*H183,2)</f>
        <v>0</v>
      </c>
      <c r="BL183" s="17" t="s">
        <v>148</v>
      </c>
      <c r="BM183" s="147" t="s">
        <v>2068</v>
      </c>
    </row>
    <row r="184" spans="2:65" s="1" customFormat="1" ht="10.199999999999999">
      <c r="B184" s="32"/>
      <c r="D184" s="149" t="s">
        <v>162</v>
      </c>
      <c r="F184" s="150" t="s">
        <v>633</v>
      </c>
      <c r="I184" s="151"/>
      <c r="L184" s="32"/>
      <c r="M184" s="152"/>
      <c r="T184" s="56"/>
      <c r="AT184" s="17" t="s">
        <v>162</v>
      </c>
      <c r="AU184" s="17" t="s">
        <v>87</v>
      </c>
    </row>
    <row r="185" spans="2:65" s="12" customFormat="1" ht="10.199999999999999">
      <c r="B185" s="153"/>
      <c r="D185" s="149" t="s">
        <v>163</v>
      </c>
      <c r="E185" s="154" t="s">
        <v>1</v>
      </c>
      <c r="F185" s="155" t="s">
        <v>2162</v>
      </c>
      <c r="H185" s="154" t="s">
        <v>1</v>
      </c>
      <c r="I185" s="156"/>
      <c r="L185" s="153"/>
      <c r="M185" s="157"/>
      <c r="T185" s="158"/>
      <c r="AT185" s="154" t="s">
        <v>163</v>
      </c>
      <c r="AU185" s="154" t="s">
        <v>87</v>
      </c>
      <c r="AV185" s="12" t="s">
        <v>85</v>
      </c>
      <c r="AW185" s="12" t="s">
        <v>33</v>
      </c>
      <c r="AX185" s="12" t="s">
        <v>77</v>
      </c>
      <c r="AY185" s="154" t="s">
        <v>149</v>
      </c>
    </row>
    <row r="186" spans="2:65" s="13" customFormat="1" ht="10.199999999999999">
      <c r="B186" s="159"/>
      <c r="D186" s="149" t="s">
        <v>163</v>
      </c>
      <c r="E186" s="160" t="s">
        <v>1</v>
      </c>
      <c r="F186" s="161" t="s">
        <v>2163</v>
      </c>
      <c r="H186" s="162">
        <v>3.222</v>
      </c>
      <c r="I186" s="163"/>
      <c r="L186" s="159"/>
      <c r="M186" s="164"/>
      <c r="T186" s="165"/>
      <c r="AT186" s="160" t="s">
        <v>163</v>
      </c>
      <c r="AU186" s="160" t="s">
        <v>87</v>
      </c>
      <c r="AV186" s="13" t="s">
        <v>87</v>
      </c>
      <c r="AW186" s="13" t="s">
        <v>33</v>
      </c>
      <c r="AX186" s="13" t="s">
        <v>77</v>
      </c>
      <c r="AY186" s="160" t="s">
        <v>149</v>
      </c>
    </row>
    <row r="187" spans="2:65" s="13" customFormat="1" ht="10.199999999999999">
      <c r="B187" s="159"/>
      <c r="D187" s="149" t="s">
        <v>163</v>
      </c>
      <c r="E187" s="160" t="s">
        <v>1</v>
      </c>
      <c r="F187" s="161" t="s">
        <v>2164</v>
      </c>
      <c r="H187" s="162">
        <v>1.536</v>
      </c>
      <c r="I187" s="163"/>
      <c r="L187" s="159"/>
      <c r="M187" s="164"/>
      <c r="T187" s="165"/>
      <c r="AT187" s="160" t="s">
        <v>163</v>
      </c>
      <c r="AU187" s="160" t="s">
        <v>87</v>
      </c>
      <c r="AV187" s="13" t="s">
        <v>87</v>
      </c>
      <c r="AW187" s="13" t="s">
        <v>33</v>
      </c>
      <c r="AX187" s="13" t="s">
        <v>77</v>
      </c>
      <c r="AY187" s="160" t="s">
        <v>149</v>
      </c>
    </row>
    <row r="188" spans="2:65" s="14" customFormat="1" ht="10.199999999999999">
      <c r="B188" s="169"/>
      <c r="D188" s="149" t="s">
        <v>163</v>
      </c>
      <c r="E188" s="170" t="s">
        <v>1</v>
      </c>
      <c r="F188" s="171" t="s">
        <v>271</v>
      </c>
      <c r="H188" s="172">
        <v>4.758</v>
      </c>
      <c r="I188" s="173"/>
      <c r="L188" s="169"/>
      <c r="M188" s="174"/>
      <c r="T188" s="175"/>
      <c r="AT188" s="170" t="s">
        <v>163</v>
      </c>
      <c r="AU188" s="170" t="s">
        <v>87</v>
      </c>
      <c r="AV188" s="14" t="s">
        <v>148</v>
      </c>
      <c r="AW188" s="14" t="s">
        <v>33</v>
      </c>
      <c r="AX188" s="14" t="s">
        <v>85</v>
      </c>
      <c r="AY188" s="170" t="s">
        <v>149</v>
      </c>
    </row>
    <row r="189" spans="2:65" s="11" customFormat="1" ht="22.8" customHeight="1">
      <c r="B189" s="124"/>
      <c r="D189" s="125" t="s">
        <v>76</v>
      </c>
      <c r="E189" s="134" t="s">
        <v>200</v>
      </c>
      <c r="F189" s="134" t="s">
        <v>844</v>
      </c>
      <c r="I189" s="127"/>
      <c r="J189" s="135">
        <f>BK189</f>
        <v>0</v>
      </c>
      <c r="L189" s="124"/>
      <c r="M189" s="129"/>
      <c r="P189" s="130">
        <f>SUM(P190:P245)</f>
        <v>0</v>
      </c>
      <c r="R189" s="130">
        <f>SUM(R190:R245)</f>
        <v>0.40461375999999999</v>
      </c>
      <c r="T189" s="131">
        <f>SUM(T190:T245)</f>
        <v>0</v>
      </c>
      <c r="AR189" s="125" t="s">
        <v>85</v>
      </c>
      <c r="AT189" s="132" t="s">
        <v>76</v>
      </c>
      <c r="AU189" s="132" t="s">
        <v>85</v>
      </c>
      <c r="AY189" s="125" t="s">
        <v>149</v>
      </c>
      <c r="BK189" s="133">
        <f>SUM(BK190:BK245)</f>
        <v>0</v>
      </c>
    </row>
    <row r="190" spans="2:65" s="1" customFormat="1" ht="16.5" customHeight="1">
      <c r="B190" s="32"/>
      <c r="C190" s="136" t="s">
        <v>235</v>
      </c>
      <c r="D190" s="136" t="s">
        <v>155</v>
      </c>
      <c r="E190" s="137" t="s">
        <v>2165</v>
      </c>
      <c r="F190" s="138" t="s">
        <v>2166</v>
      </c>
      <c r="G190" s="139" t="s">
        <v>298</v>
      </c>
      <c r="H190" s="140">
        <v>19.2</v>
      </c>
      <c r="I190" s="141"/>
      <c r="J190" s="142">
        <f>ROUND(I190*H190,2)</f>
        <v>0</v>
      </c>
      <c r="K190" s="138" t="s">
        <v>159</v>
      </c>
      <c r="L190" s="32"/>
      <c r="M190" s="143" t="s">
        <v>1</v>
      </c>
      <c r="N190" s="144" t="s">
        <v>42</v>
      </c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AR190" s="147" t="s">
        <v>148</v>
      </c>
      <c r="AT190" s="147" t="s">
        <v>155</v>
      </c>
      <c r="AU190" s="147" t="s">
        <v>87</v>
      </c>
      <c r="AY190" s="17" t="s">
        <v>149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85</v>
      </c>
      <c r="BK190" s="148">
        <f>ROUND(I190*H190,2)</f>
        <v>0</v>
      </c>
      <c r="BL190" s="17" t="s">
        <v>148</v>
      </c>
      <c r="BM190" s="147" t="s">
        <v>2167</v>
      </c>
    </row>
    <row r="191" spans="2:65" s="1" customFormat="1" ht="10.199999999999999">
      <c r="B191" s="32"/>
      <c r="D191" s="149" t="s">
        <v>162</v>
      </c>
      <c r="F191" s="150" t="s">
        <v>2168</v>
      </c>
      <c r="I191" s="151"/>
      <c r="L191" s="32"/>
      <c r="M191" s="152"/>
      <c r="T191" s="56"/>
      <c r="AT191" s="17" t="s">
        <v>162</v>
      </c>
      <c r="AU191" s="17" t="s">
        <v>87</v>
      </c>
    </row>
    <row r="192" spans="2:65" s="13" customFormat="1" ht="10.199999999999999">
      <c r="B192" s="159"/>
      <c r="D192" s="149" t="s">
        <v>163</v>
      </c>
      <c r="E192" s="160" t="s">
        <v>1</v>
      </c>
      <c r="F192" s="161" t="s">
        <v>2169</v>
      </c>
      <c r="H192" s="162">
        <v>19.2</v>
      </c>
      <c r="I192" s="163"/>
      <c r="L192" s="159"/>
      <c r="M192" s="164"/>
      <c r="T192" s="165"/>
      <c r="AT192" s="160" t="s">
        <v>163</v>
      </c>
      <c r="AU192" s="160" t="s">
        <v>87</v>
      </c>
      <c r="AV192" s="13" t="s">
        <v>87</v>
      </c>
      <c r="AW192" s="13" t="s">
        <v>33</v>
      </c>
      <c r="AX192" s="13" t="s">
        <v>85</v>
      </c>
      <c r="AY192" s="160" t="s">
        <v>149</v>
      </c>
    </row>
    <row r="193" spans="2:65" s="1" customFormat="1" ht="16.5" customHeight="1">
      <c r="B193" s="32"/>
      <c r="C193" s="176" t="s">
        <v>242</v>
      </c>
      <c r="D193" s="176" t="s">
        <v>414</v>
      </c>
      <c r="E193" s="177" t="s">
        <v>2170</v>
      </c>
      <c r="F193" s="178" t="s">
        <v>2171</v>
      </c>
      <c r="G193" s="179" t="s">
        <v>298</v>
      </c>
      <c r="H193" s="180">
        <v>19.488</v>
      </c>
      <c r="I193" s="181"/>
      <c r="J193" s="182">
        <f>ROUND(I193*H193,2)</f>
        <v>0</v>
      </c>
      <c r="K193" s="178" t="s">
        <v>159</v>
      </c>
      <c r="L193" s="183"/>
      <c r="M193" s="184" t="s">
        <v>1</v>
      </c>
      <c r="N193" s="185" t="s">
        <v>42</v>
      </c>
      <c r="P193" s="145">
        <f>O193*H193</f>
        <v>0</v>
      </c>
      <c r="Q193" s="145">
        <v>4.2000000000000002E-4</v>
      </c>
      <c r="R193" s="145">
        <f>Q193*H193</f>
        <v>8.1849599999999998E-3</v>
      </c>
      <c r="S193" s="145">
        <v>0</v>
      </c>
      <c r="T193" s="146">
        <f>S193*H193</f>
        <v>0</v>
      </c>
      <c r="AR193" s="147" t="s">
        <v>200</v>
      </c>
      <c r="AT193" s="147" t="s">
        <v>414</v>
      </c>
      <c r="AU193" s="147" t="s">
        <v>87</v>
      </c>
      <c r="AY193" s="17" t="s">
        <v>149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85</v>
      </c>
      <c r="BK193" s="148">
        <f>ROUND(I193*H193,2)</f>
        <v>0</v>
      </c>
      <c r="BL193" s="17" t="s">
        <v>148</v>
      </c>
      <c r="BM193" s="147" t="s">
        <v>2172</v>
      </c>
    </row>
    <row r="194" spans="2:65" s="1" customFormat="1" ht="10.199999999999999">
      <c r="B194" s="32"/>
      <c r="D194" s="149" t="s">
        <v>162</v>
      </c>
      <c r="F194" s="150" t="s">
        <v>2171</v>
      </c>
      <c r="I194" s="151"/>
      <c r="L194" s="32"/>
      <c r="M194" s="152"/>
      <c r="T194" s="56"/>
      <c r="AT194" s="17" t="s">
        <v>162</v>
      </c>
      <c r="AU194" s="17" t="s">
        <v>87</v>
      </c>
    </row>
    <row r="195" spans="2:65" s="13" customFormat="1" ht="10.199999999999999">
      <c r="B195" s="159"/>
      <c r="D195" s="149" t="s">
        <v>163</v>
      </c>
      <c r="E195" s="160" t="s">
        <v>1</v>
      </c>
      <c r="F195" s="161" t="s">
        <v>2173</v>
      </c>
      <c r="H195" s="162">
        <v>19.2</v>
      </c>
      <c r="I195" s="163"/>
      <c r="L195" s="159"/>
      <c r="M195" s="164"/>
      <c r="T195" s="165"/>
      <c r="AT195" s="160" t="s">
        <v>163</v>
      </c>
      <c r="AU195" s="160" t="s">
        <v>87</v>
      </c>
      <c r="AV195" s="13" t="s">
        <v>87</v>
      </c>
      <c r="AW195" s="13" t="s">
        <v>33</v>
      </c>
      <c r="AX195" s="13" t="s">
        <v>85</v>
      </c>
      <c r="AY195" s="160" t="s">
        <v>149</v>
      </c>
    </row>
    <row r="196" spans="2:65" s="13" customFormat="1" ht="10.199999999999999">
      <c r="B196" s="159"/>
      <c r="D196" s="149" t="s">
        <v>163</v>
      </c>
      <c r="F196" s="161" t="s">
        <v>2174</v>
      </c>
      <c r="H196" s="162">
        <v>19.488</v>
      </c>
      <c r="I196" s="163"/>
      <c r="L196" s="159"/>
      <c r="M196" s="164"/>
      <c r="T196" s="165"/>
      <c r="AT196" s="160" t="s">
        <v>163</v>
      </c>
      <c r="AU196" s="160" t="s">
        <v>87</v>
      </c>
      <c r="AV196" s="13" t="s">
        <v>87</v>
      </c>
      <c r="AW196" s="13" t="s">
        <v>4</v>
      </c>
      <c r="AX196" s="13" t="s">
        <v>85</v>
      </c>
      <c r="AY196" s="160" t="s">
        <v>149</v>
      </c>
    </row>
    <row r="197" spans="2:65" s="1" customFormat="1" ht="16.5" customHeight="1">
      <c r="B197" s="32"/>
      <c r="C197" s="136" t="s">
        <v>8</v>
      </c>
      <c r="D197" s="136" t="s">
        <v>155</v>
      </c>
      <c r="E197" s="137" t="s">
        <v>846</v>
      </c>
      <c r="F197" s="138" t="s">
        <v>847</v>
      </c>
      <c r="G197" s="139" t="s">
        <v>298</v>
      </c>
      <c r="H197" s="140">
        <v>35.799999999999997</v>
      </c>
      <c r="I197" s="141"/>
      <c r="J197" s="142">
        <f>ROUND(I197*H197,2)</f>
        <v>0</v>
      </c>
      <c r="K197" s="138" t="s">
        <v>159</v>
      </c>
      <c r="L197" s="32"/>
      <c r="M197" s="143" t="s">
        <v>1</v>
      </c>
      <c r="N197" s="144" t="s">
        <v>42</v>
      </c>
      <c r="P197" s="145">
        <f>O197*H197</f>
        <v>0</v>
      </c>
      <c r="Q197" s="145">
        <v>1.0000000000000001E-5</v>
      </c>
      <c r="R197" s="145">
        <f>Q197*H197</f>
        <v>3.5799999999999997E-4</v>
      </c>
      <c r="S197" s="145">
        <v>0</v>
      </c>
      <c r="T197" s="146">
        <f>S197*H197</f>
        <v>0</v>
      </c>
      <c r="AR197" s="147" t="s">
        <v>148</v>
      </c>
      <c r="AT197" s="147" t="s">
        <v>155</v>
      </c>
      <c r="AU197" s="147" t="s">
        <v>87</v>
      </c>
      <c r="AY197" s="17" t="s">
        <v>149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7" t="s">
        <v>85</v>
      </c>
      <c r="BK197" s="148">
        <f>ROUND(I197*H197,2)</f>
        <v>0</v>
      </c>
      <c r="BL197" s="17" t="s">
        <v>148</v>
      </c>
      <c r="BM197" s="147" t="s">
        <v>2175</v>
      </c>
    </row>
    <row r="198" spans="2:65" s="1" customFormat="1" ht="10.199999999999999">
      <c r="B198" s="32"/>
      <c r="D198" s="149" t="s">
        <v>162</v>
      </c>
      <c r="F198" s="150" t="s">
        <v>849</v>
      </c>
      <c r="I198" s="151"/>
      <c r="L198" s="32"/>
      <c r="M198" s="152"/>
      <c r="T198" s="56"/>
      <c r="AT198" s="17" t="s">
        <v>162</v>
      </c>
      <c r="AU198" s="17" t="s">
        <v>87</v>
      </c>
    </row>
    <row r="199" spans="2:65" s="13" customFormat="1" ht="10.199999999999999">
      <c r="B199" s="159"/>
      <c r="D199" s="149" t="s">
        <v>163</v>
      </c>
      <c r="E199" s="160" t="s">
        <v>1</v>
      </c>
      <c r="F199" s="161" t="s">
        <v>2176</v>
      </c>
      <c r="H199" s="162">
        <v>35.799999999999997</v>
      </c>
      <c r="I199" s="163"/>
      <c r="L199" s="159"/>
      <c r="M199" s="164"/>
      <c r="T199" s="165"/>
      <c r="AT199" s="160" t="s">
        <v>163</v>
      </c>
      <c r="AU199" s="160" t="s">
        <v>87</v>
      </c>
      <c r="AV199" s="13" t="s">
        <v>87</v>
      </c>
      <c r="AW199" s="13" t="s">
        <v>33</v>
      </c>
      <c r="AX199" s="13" t="s">
        <v>85</v>
      </c>
      <c r="AY199" s="160" t="s">
        <v>149</v>
      </c>
    </row>
    <row r="200" spans="2:65" s="1" customFormat="1" ht="16.5" customHeight="1">
      <c r="B200" s="32"/>
      <c r="C200" s="176" t="s">
        <v>349</v>
      </c>
      <c r="D200" s="176" t="s">
        <v>414</v>
      </c>
      <c r="E200" s="177" t="s">
        <v>852</v>
      </c>
      <c r="F200" s="178" t="s">
        <v>853</v>
      </c>
      <c r="G200" s="179" t="s">
        <v>298</v>
      </c>
      <c r="H200" s="180">
        <v>36.874000000000002</v>
      </c>
      <c r="I200" s="181"/>
      <c r="J200" s="182">
        <f>ROUND(I200*H200,2)</f>
        <v>0</v>
      </c>
      <c r="K200" s="178" t="s">
        <v>159</v>
      </c>
      <c r="L200" s="183"/>
      <c r="M200" s="184" t="s">
        <v>1</v>
      </c>
      <c r="N200" s="185" t="s">
        <v>42</v>
      </c>
      <c r="P200" s="145">
        <f>O200*H200</f>
        <v>0</v>
      </c>
      <c r="Q200" s="145">
        <v>4.1999999999999997E-3</v>
      </c>
      <c r="R200" s="145">
        <f>Q200*H200</f>
        <v>0.1548708</v>
      </c>
      <c r="S200" s="145">
        <v>0</v>
      </c>
      <c r="T200" s="146">
        <f>S200*H200</f>
        <v>0</v>
      </c>
      <c r="AR200" s="147" t="s">
        <v>200</v>
      </c>
      <c r="AT200" s="147" t="s">
        <v>414</v>
      </c>
      <c r="AU200" s="147" t="s">
        <v>87</v>
      </c>
      <c r="AY200" s="17" t="s">
        <v>149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85</v>
      </c>
      <c r="BK200" s="148">
        <f>ROUND(I200*H200,2)</f>
        <v>0</v>
      </c>
      <c r="BL200" s="17" t="s">
        <v>148</v>
      </c>
      <c r="BM200" s="147" t="s">
        <v>2177</v>
      </c>
    </row>
    <row r="201" spans="2:65" s="1" customFormat="1" ht="10.199999999999999">
      <c r="B201" s="32"/>
      <c r="D201" s="149" t="s">
        <v>162</v>
      </c>
      <c r="F201" s="150" t="s">
        <v>853</v>
      </c>
      <c r="I201" s="151"/>
      <c r="L201" s="32"/>
      <c r="M201" s="152"/>
      <c r="T201" s="56"/>
      <c r="AT201" s="17" t="s">
        <v>162</v>
      </c>
      <c r="AU201" s="17" t="s">
        <v>87</v>
      </c>
    </row>
    <row r="202" spans="2:65" s="13" customFormat="1" ht="10.199999999999999">
      <c r="B202" s="159"/>
      <c r="D202" s="149" t="s">
        <v>163</v>
      </c>
      <c r="E202" s="160" t="s">
        <v>1</v>
      </c>
      <c r="F202" s="161" t="s">
        <v>2178</v>
      </c>
      <c r="H202" s="162">
        <v>35.799999999999997</v>
      </c>
      <c r="I202" s="163"/>
      <c r="L202" s="159"/>
      <c r="M202" s="164"/>
      <c r="T202" s="165"/>
      <c r="AT202" s="160" t="s">
        <v>163</v>
      </c>
      <c r="AU202" s="160" t="s">
        <v>87</v>
      </c>
      <c r="AV202" s="13" t="s">
        <v>87</v>
      </c>
      <c r="AW202" s="13" t="s">
        <v>33</v>
      </c>
      <c r="AX202" s="13" t="s">
        <v>85</v>
      </c>
      <c r="AY202" s="160" t="s">
        <v>149</v>
      </c>
    </row>
    <row r="203" spans="2:65" s="13" customFormat="1" ht="10.199999999999999">
      <c r="B203" s="159"/>
      <c r="D203" s="149" t="s">
        <v>163</v>
      </c>
      <c r="F203" s="161" t="s">
        <v>2179</v>
      </c>
      <c r="H203" s="162">
        <v>36.874000000000002</v>
      </c>
      <c r="I203" s="163"/>
      <c r="L203" s="159"/>
      <c r="M203" s="164"/>
      <c r="T203" s="165"/>
      <c r="AT203" s="160" t="s">
        <v>163</v>
      </c>
      <c r="AU203" s="160" t="s">
        <v>87</v>
      </c>
      <c r="AV203" s="13" t="s">
        <v>87</v>
      </c>
      <c r="AW203" s="13" t="s">
        <v>4</v>
      </c>
      <c r="AX203" s="13" t="s">
        <v>85</v>
      </c>
      <c r="AY203" s="160" t="s">
        <v>149</v>
      </c>
    </row>
    <row r="204" spans="2:65" s="1" customFormat="1" ht="21.75" customHeight="1">
      <c r="B204" s="32"/>
      <c r="C204" s="136" t="s">
        <v>356</v>
      </c>
      <c r="D204" s="136" t="s">
        <v>155</v>
      </c>
      <c r="E204" s="137" t="s">
        <v>870</v>
      </c>
      <c r="F204" s="138" t="s">
        <v>871</v>
      </c>
      <c r="G204" s="139" t="s">
        <v>505</v>
      </c>
      <c r="H204" s="140">
        <v>7</v>
      </c>
      <c r="I204" s="141"/>
      <c r="J204" s="142">
        <f>ROUND(I204*H204,2)</f>
        <v>0</v>
      </c>
      <c r="K204" s="138" t="s">
        <v>159</v>
      </c>
      <c r="L204" s="32"/>
      <c r="M204" s="143" t="s">
        <v>1</v>
      </c>
      <c r="N204" s="144" t="s">
        <v>42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AR204" s="147" t="s">
        <v>148</v>
      </c>
      <c r="AT204" s="147" t="s">
        <v>155</v>
      </c>
      <c r="AU204" s="147" t="s">
        <v>87</v>
      </c>
      <c r="AY204" s="17" t="s">
        <v>149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7" t="s">
        <v>85</v>
      </c>
      <c r="BK204" s="148">
        <f>ROUND(I204*H204,2)</f>
        <v>0</v>
      </c>
      <c r="BL204" s="17" t="s">
        <v>148</v>
      </c>
      <c r="BM204" s="147" t="s">
        <v>2180</v>
      </c>
    </row>
    <row r="205" spans="2:65" s="1" customFormat="1" ht="19.2">
      <c r="B205" s="32"/>
      <c r="D205" s="149" t="s">
        <v>162</v>
      </c>
      <c r="F205" s="150" t="s">
        <v>873</v>
      </c>
      <c r="I205" s="151"/>
      <c r="L205" s="32"/>
      <c r="M205" s="152"/>
      <c r="T205" s="56"/>
      <c r="AT205" s="17" t="s">
        <v>162</v>
      </c>
      <c r="AU205" s="17" t="s">
        <v>87</v>
      </c>
    </row>
    <row r="206" spans="2:65" s="12" customFormat="1" ht="10.199999999999999">
      <c r="B206" s="153"/>
      <c r="D206" s="149" t="s">
        <v>163</v>
      </c>
      <c r="E206" s="154" t="s">
        <v>1</v>
      </c>
      <c r="F206" s="155" t="s">
        <v>2181</v>
      </c>
      <c r="H206" s="154" t="s">
        <v>1</v>
      </c>
      <c r="I206" s="156"/>
      <c r="L206" s="153"/>
      <c r="M206" s="157"/>
      <c r="T206" s="158"/>
      <c r="AT206" s="154" t="s">
        <v>163</v>
      </c>
      <c r="AU206" s="154" t="s">
        <v>87</v>
      </c>
      <c r="AV206" s="12" t="s">
        <v>85</v>
      </c>
      <c r="AW206" s="12" t="s">
        <v>33</v>
      </c>
      <c r="AX206" s="12" t="s">
        <v>77</v>
      </c>
      <c r="AY206" s="154" t="s">
        <v>149</v>
      </c>
    </row>
    <row r="207" spans="2:65" s="13" customFormat="1" ht="10.199999999999999">
      <c r="B207" s="159"/>
      <c r="D207" s="149" t="s">
        <v>163</v>
      </c>
      <c r="E207" s="160" t="s">
        <v>1</v>
      </c>
      <c r="F207" s="161" t="s">
        <v>2084</v>
      </c>
      <c r="H207" s="162">
        <v>7</v>
      </c>
      <c r="I207" s="163"/>
      <c r="L207" s="159"/>
      <c r="M207" s="164"/>
      <c r="T207" s="165"/>
      <c r="AT207" s="160" t="s">
        <v>163</v>
      </c>
      <c r="AU207" s="160" t="s">
        <v>87</v>
      </c>
      <c r="AV207" s="13" t="s">
        <v>87</v>
      </c>
      <c r="AW207" s="13" t="s">
        <v>33</v>
      </c>
      <c r="AX207" s="13" t="s">
        <v>85</v>
      </c>
      <c r="AY207" s="160" t="s">
        <v>149</v>
      </c>
    </row>
    <row r="208" spans="2:65" s="12" customFormat="1" ht="10.199999999999999">
      <c r="B208" s="153"/>
      <c r="D208" s="149" t="s">
        <v>163</v>
      </c>
      <c r="E208" s="154" t="s">
        <v>1</v>
      </c>
      <c r="F208" s="155" t="s">
        <v>420</v>
      </c>
      <c r="H208" s="154" t="s">
        <v>1</v>
      </c>
      <c r="I208" s="156"/>
      <c r="L208" s="153"/>
      <c r="M208" s="157"/>
      <c r="T208" s="158"/>
      <c r="AT208" s="154" t="s">
        <v>163</v>
      </c>
      <c r="AU208" s="154" t="s">
        <v>87</v>
      </c>
      <c r="AV208" s="12" t="s">
        <v>85</v>
      </c>
      <c r="AW208" s="12" t="s">
        <v>33</v>
      </c>
      <c r="AX208" s="12" t="s">
        <v>77</v>
      </c>
      <c r="AY208" s="154" t="s">
        <v>149</v>
      </c>
    </row>
    <row r="209" spans="2:65" s="1" customFormat="1" ht="16.5" customHeight="1">
      <c r="B209" s="32"/>
      <c r="C209" s="176" t="s">
        <v>362</v>
      </c>
      <c r="D209" s="176" t="s">
        <v>414</v>
      </c>
      <c r="E209" s="177" t="s">
        <v>877</v>
      </c>
      <c r="F209" s="178" t="s">
        <v>878</v>
      </c>
      <c r="G209" s="179" t="s">
        <v>505</v>
      </c>
      <c r="H209" s="180">
        <v>7</v>
      </c>
      <c r="I209" s="181"/>
      <c r="J209" s="182">
        <f>ROUND(I209*H209,2)</f>
        <v>0</v>
      </c>
      <c r="K209" s="178" t="s">
        <v>159</v>
      </c>
      <c r="L209" s="183"/>
      <c r="M209" s="184" t="s">
        <v>1</v>
      </c>
      <c r="N209" s="185" t="s">
        <v>42</v>
      </c>
      <c r="P209" s="145">
        <f>O209*H209</f>
        <v>0</v>
      </c>
      <c r="Q209" s="145">
        <v>8.0000000000000004E-4</v>
      </c>
      <c r="R209" s="145">
        <f>Q209*H209</f>
        <v>5.5999999999999999E-3</v>
      </c>
      <c r="S209" s="145">
        <v>0</v>
      </c>
      <c r="T209" s="146">
        <f>S209*H209</f>
        <v>0</v>
      </c>
      <c r="AR209" s="147" t="s">
        <v>200</v>
      </c>
      <c r="AT209" s="147" t="s">
        <v>414</v>
      </c>
      <c r="AU209" s="147" t="s">
        <v>87</v>
      </c>
      <c r="AY209" s="17" t="s">
        <v>149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85</v>
      </c>
      <c r="BK209" s="148">
        <f>ROUND(I209*H209,2)</f>
        <v>0</v>
      </c>
      <c r="BL209" s="17" t="s">
        <v>148</v>
      </c>
      <c r="BM209" s="147" t="s">
        <v>2182</v>
      </c>
    </row>
    <row r="210" spans="2:65" s="1" customFormat="1" ht="10.199999999999999">
      <c r="B210" s="32"/>
      <c r="D210" s="149" t="s">
        <v>162</v>
      </c>
      <c r="F210" s="150" t="s">
        <v>878</v>
      </c>
      <c r="I210" s="151"/>
      <c r="L210" s="32"/>
      <c r="M210" s="152"/>
      <c r="T210" s="56"/>
      <c r="AT210" s="17" t="s">
        <v>162</v>
      </c>
      <c r="AU210" s="17" t="s">
        <v>87</v>
      </c>
    </row>
    <row r="211" spans="2:65" s="13" customFormat="1" ht="10.199999999999999">
      <c r="B211" s="159"/>
      <c r="D211" s="149" t="s">
        <v>163</v>
      </c>
      <c r="E211" s="160" t="s">
        <v>1</v>
      </c>
      <c r="F211" s="161" t="s">
        <v>892</v>
      </c>
      <c r="H211" s="162">
        <v>7</v>
      </c>
      <c r="I211" s="163"/>
      <c r="L211" s="159"/>
      <c r="M211" s="164"/>
      <c r="T211" s="165"/>
      <c r="AT211" s="160" t="s">
        <v>163</v>
      </c>
      <c r="AU211" s="160" t="s">
        <v>87</v>
      </c>
      <c r="AV211" s="13" t="s">
        <v>87</v>
      </c>
      <c r="AW211" s="13" t="s">
        <v>33</v>
      </c>
      <c r="AX211" s="13" t="s">
        <v>85</v>
      </c>
      <c r="AY211" s="160" t="s">
        <v>149</v>
      </c>
    </row>
    <row r="212" spans="2:65" s="1" customFormat="1" ht="16.5" customHeight="1">
      <c r="B212" s="32"/>
      <c r="C212" s="136" t="s">
        <v>368</v>
      </c>
      <c r="D212" s="136" t="s">
        <v>155</v>
      </c>
      <c r="E212" s="137" t="s">
        <v>1468</v>
      </c>
      <c r="F212" s="138" t="s">
        <v>1469</v>
      </c>
      <c r="G212" s="139" t="s">
        <v>505</v>
      </c>
      <c r="H212" s="140">
        <v>4</v>
      </c>
      <c r="I212" s="141"/>
      <c r="J212" s="142">
        <f>ROUND(I212*H212,2)</f>
        <v>0</v>
      </c>
      <c r="K212" s="138" t="s">
        <v>159</v>
      </c>
      <c r="L212" s="32"/>
      <c r="M212" s="143" t="s">
        <v>1</v>
      </c>
      <c r="N212" s="144" t="s">
        <v>42</v>
      </c>
      <c r="P212" s="145">
        <f>O212*H212</f>
        <v>0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AR212" s="147" t="s">
        <v>148</v>
      </c>
      <c r="AT212" s="147" t="s">
        <v>155</v>
      </c>
      <c r="AU212" s="147" t="s">
        <v>87</v>
      </c>
      <c r="AY212" s="17" t="s">
        <v>149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85</v>
      </c>
      <c r="BK212" s="148">
        <f>ROUND(I212*H212,2)</f>
        <v>0</v>
      </c>
      <c r="BL212" s="17" t="s">
        <v>148</v>
      </c>
      <c r="BM212" s="147" t="s">
        <v>2183</v>
      </c>
    </row>
    <row r="213" spans="2:65" s="1" customFormat="1" ht="19.2">
      <c r="B213" s="32"/>
      <c r="D213" s="149" t="s">
        <v>162</v>
      </c>
      <c r="F213" s="150" t="s">
        <v>1471</v>
      </c>
      <c r="I213" s="151"/>
      <c r="L213" s="32"/>
      <c r="M213" s="152"/>
      <c r="T213" s="56"/>
      <c r="AT213" s="17" t="s">
        <v>162</v>
      </c>
      <c r="AU213" s="17" t="s">
        <v>87</v>
      </c>
    </row>
    <row r="214" spans="2:65" s="12" customFormat="1" ht="10.199999999999999">
      <c r="B214" s="153"/>
      <c r="D214" s="149" t="s">
        <v>163</v>
      </c>
      <c r="E214" s="154" t="s">
        <v>1</v>
      </c>
      <c r="F214" s="155" t="s">
        <v>2184</v>
      </c>
      <c r="H214" s="154" t="s">
        <v>1</v>
      </c>
      <c r="I214" s="156"/>
      <c r="L214" s="153"/>
      <c r="M214" s="157"/>
      <c r="T214" s="158"/>
      <c r="AT214" s="154" t="s">
        <v>163</v>
      </c>
      <c r="AU214" s="154" t="s">
        <v>87</v>
      </c>
      <c r="AV214" s="12" t="s">
        <v>85</v>
      </c>
      <c r="AW214" s="12" t="s">
        <v>33</v>
      </c>
      <c r="AX214" s="12" t="s">
        <v>77</v>
      </c>
      <c r="AY214" s="154" t="s">
        <v>149</v>
      </c>
    </row>
    <row r="215" spans="2:65" s="13" customFormat="1" ht="10.199999999999999">
      <c r="B215" s="159"/>
      <c r="D215" s="149" t="s">
        <v>163</v>
      </c>
      <c r="E215" s="160" t="s">
        <v>1</v>
      </c>
      <c r="F215" s="161" t="s">
        <v>2185</v>
      </c>
      <c r="H215" s="162">
        <v>3</v>
      </c>
      <c r="I215" s="163"/>
      <c r="L215" s="159"/>
      <c r="M215" s="164"/>
      <c r="T215" s="165"/>
      <c r="AT215" s="160" t="s">
        <v>163</v>
      </c>
      <c r="AU215" s="160" t="s">
        <v>87</v>
      </c>
      <c r="AV215" s="13" t="s">
        <v>87</v>
      </c>
      <c r="AW215" s="13" t="s">
        <v>33</v>
      </c>
      <c r="AX215" s="13" t="s">
        <v>77</v>
      </c>
      <c r="AY215" s="160" t="s">
        <v>149</v>
      </c>
    </row>
    <row r="216" spans="2:65" s="12" customFormat="1" ht="10.199999999999999">
      <c r="B216" s="153"/>
      <c r="D216" s="149" t="s">
        <v>163</v>
      </c>
      <c r="E216" s="154" t="s">
        <v>1</v>
      </c>
      <c r="F216" s="155" t="s">
        <v>2186</v>
      </c>
      <c r="H216" s="154" t="s">
        <v>1</v>
      </c>
      <c r="I216" s="156"/>
      <c r="L216" s="153"/>
      <c r="M216" s="157"/>
      <c r="T216" s="158"/>
      <c r="AT216" s="154" t="s">
        <v>163</v>
      </c>
      <c r="AU216" s="154" t="s">
        <v>87</v>
      </c>
      <c r="AV216" s="12" t="s">
        <v>85</v>
      </c>
      <c r="AW216" s="12" t="s">
        <v>33</v>
      </c>
      <c r="AX216" s="12" t="s">
        <v>77</v>
      </c>
      <c r="AY216" s="154" t="s">
        <v>149</v>
      </c>
    </row>
    <row r="217" spans="2:65" s="13" customFormat="1" ht="10.199999999999999">
      <c r="B217" s="159"/>
      <c r="D217" s="149" t="s">
        <v>163</v>
      </c>
      <c r="E217" s="160" t="s">
        <v>1</v>
      </c>
      <c r="F217" s="161" t="s">
        <v>2187</v>
      </c>
      <c r="H217" s="162">
        <v>1</v>
      </c>
      <c r="I217" s="163"/>
      <c r="L217" s="159"/>
      <c r="M217" s="164"/>
      <c r="T217" s="165"/>
      <c r="AT217" s="160" t="s">
        <v>163</v>
      </c>
      <c r="AU217" s="160" t="s">
        <v>87</v>
      </c>
      <c r="AV217" s="13" t="s">
        <v>87</v>
      </c>
      <c r="AW217" s="13" t="s">
        <v>33</v>
      </c>
      <c r="AX217" s="13" t="s">
        <v>77</v>
      </c>
      <c r="AY217" s="160" t="s">
        <v>149</v>
      </c>
    </row>
    <row r="218" spans="2:65" s="14" customFormat="1" ht="10.199999999999999">
      <c r="B218" s="169"/>
      <c r="D218" s="149" t="s">
        <v>163</v>
      </c>
      <c r="E218" s="170" t="s">
        <v>1</v>
      </c>
      <c r="F218" s="171" t="s">
        <v>271</v>
      </c>
      <c r="H218" s="172">
        <v>4</v>
      </c>
      <c r="I218" s="173"/>
      <c r="L218" s="169"/>
      <c r="M218" s="174"/>
      <c r="T218" s="175"/>
      <c r="AT218" s="170" t="s">
        <v>163</v>
      </c>
      <c r="AU218" s="170" t="s">
        <v>87</v>
      </c>
      <c r="AV218" s="14" t="s">
        <v>148</v>
      </c>
      <c r="AW218" s="14" t="s">
        <v>33</v>
      </c>
      <c r="AX218" s="14" t="s">
        <v>85</v>
      </c>
      <c r="AY218" s="170" t="s">
        <v>149</v>
      </c>
    </row>
    <row r="219" spans="2:65" s="1" customFormat="1" ht="16.5" customHeight="1">
      <c r="B219" s="32"/>
      <c r="C219" s="176" t="s">
        <v>375</v>
      </c>
      <c r="D219" s="176" t="s">
        <v>414</v>
      </c>
      <c r="E219" s="177" t="s">
        <v>2188</v>
      </c>
      <c r="F219" s="178" t="s">
        <v>2189</v>
      </c>
      <c r="G219" s="179" t="s">
        <v>505</v>
      </c>
      <c r="H219" s="180">
        <v>4</v>
      </c>
      <c r="I219" s="181"/>
      <c r="J219" s="182">
        <f>ROUND(I219*H219,2)</f>
        <v>0</v>
      </c>
      <c r="K219" s="178" t="s">
        <v>1</v>
      </c>
      <c r="L219" s="183"/>
      <c r="M219" s="184" t="s">
        <v>1</v>
      </c>
      <c r="N219" s="185" t="s">
        <v>42</v>
      </c>
      <c r="P219" s="145">
        <f>O219*H219</f>
        <v>0</v>
      </c>
      <c r="Q219" s="145">
        <v>2E-3</v>
      </c>
      <c r="R219" s="145">
        <f>Q219*H219</f>
        <v>8.0000000000000002E-3</v>
      </c>
      <c r="S219" s="145">
        <v>0</v>
      </c>
      <c r="T219" s="146">
        <f>S219*H219</f>
        <v>0</v>
      </c>
      <c r="AR219" s="147" t="s">
        <v>200</v>
      </c>
      <c r="AT219" s="147" t="s">
        <v>414</v>
      </c>
      <c r="AU219" s="147" t="s">
        <v>87</v>
      </c>
      <c r="AY219" s="17" t="s">
        <v>149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85</v>
      </c>
      <c r="BK219" s="148">
        <f>ROUND(I219*H219,2)</f>
        <v>0</v>
      </c>
      <c r="BL219" s="17" t="s">
        <v>148</v>
      </c>
      <c r="BM219" s="147" t="s">
        <v>2190</v>
      </c>
    </row>
    <row r="220" spans="2:65" s="1" customFormat="1" ht="10.199999999999999">
      <c r="B220" s="32"/>
      <c r="D220" s="149" t="s">
        <v>162</v>
      </c>
      <c r="F220" s="150" t="s">
        <v>2189</v>
      </c>
      <c r="I220" s="151"/>
      <c r="L220" s="32"/>
      <c r="M220" s="152"/>
      <c r="T220" s="56"/>
      <c r="AT220" s="17" t="s">
        <v>162</v>
      </c>
      <c r="AU220" s="17" t="s">
        <v>87</v>
      </c>
    </row>
    <row r="221" spans="2:65" s="12" customFormat="1" ht="10.199999999999999">
      <c r="B221" s="153"/>
      <c r="D221" s="149" t="s">
        <v>163</v>
      </c>
      <c r="E221" s="154" t="s">
        <v>1</v>
      </c>
      <c r="F221" s="155" t="s">
        <v>2191</v>
      </c>
      <c r="H221" s="154" t="s">
        <v>1</v>
      </c>
      <c r="I221" s="156"/>
      <c r="L221" s="153"/>
      <c r="M221" s="157"/>
      <c r="T221" s="158"/>
      <c r="AT221" s="154" t="s">
        <v>163</v>
      </c>
      <c r="AU221" s="154" t="s">
        <v>87</v>
      </c>
      <c r="AV221" s="12" t="s">
        <v>85</v>
      </c>
      <c r="AW221" s="12" t="s">
        <v>33</v>
      </c>
      <c r="AX221" s="12" t="s">
        <v>77</v>
      </c>
      <c r="AY221" s="154" t="s">
        <v>149</v>
      </c>
    </row>
    <row r="222" spans="2:65" s="13" customFormat="1" ht="10.199999999999999">
      <c r="B222" s="159"/>
      <c r="D222" s="149" t="s">
        <v>163</v>
      </c>
      <c r="E222" s="160" t="s">
        <v>1</v>
      </c>
      <c r="F222" s="161" t="s">
        <v>2192</v>
      </c>
      <c r="H222" s="162">
        <v>4</v>
      </c>
      <c r="I222" s="163"/>
      <c r="L222" s="159"/>
      <c r="M222" s="164"/>
      <c r="T222" s="165"/>
      <c r="AT222" s="160" t="s">
        <v>163</v>
      </c>
      <c r="AU222" s="160" t="s">
        <v>87</v>
      </c>
      <c r="AV222" s="13" t="s">
        <v>87</v>
      </c>
      <c r="AW222" s="13" t="s">
        <v>33</v>
      </c>
      <c r="AX222" s="13" t="s">
        <v>85</v>
      </c>
      <c r="AY222" s="160" t="s">
        <v>149</v>
      </c>
    </row>
    <row r="223" spans="2:65" s="1" customFormat="1" ht="16.5" customHeight="1">
      <c r="B223" s="32"/>
      <c r="C223" s="176" t="s">
        <v>7</v>
      </c>
      <c r="D223" s="176" t="s">
        <v>414</v>
      </c>
      <c r="E223" s="177" t="s">
        <v>2193</v>
      </c>
      <c r="F223" s="178" t="s">
        <v>2194</v>
      </c>
      <c r="G223" s="179" t="s">
        <v>505</v>
      </c>
      <c r="H223" s="180">
        <v>4</v>
      </c>
      <c r="I223" s="181"/>
      <c r="J223" s="182">
        <f>ROUND(I223*H223,2)</f>
        <v>0</v>
      </c>
      <c r="K223" s="178" t="s">
        <v>1</v>
      </c>
      <c r="L223" s="183"/>
      <c r="M223" s="184" t="s">
        <v>1</v>
      </c>
      <c r="N223" s="185" t="s">
        <v>42</v>
      </c>
      <c r="P223" s="145">
        <f>O223*H223</f>
        <v>0</v>
      </c>
      <c r="Q223" s="145">
        <v>4.4000000000000003E-3</v>
      </c>
      <c r="R223" s="145">
        <f>Q223*H223</f>
        <v>1.7600000000000001E-2</v>
      </c>
      <c r="S223" s="145">
        <v>0</v>
      </c>
      <c r="T223" s="146">
        <f>S223*H223</f>
        <v>0</v>
      </c>
      <c r="AR223" s="147" t="s">
        <v>200</v>
      </c>
      <c r="AT223" s="147" t="s">
        <v>414</v>
      </c>
      <c r="AU223" s="147" t="s">
        <v>87</v>
      </c>
      <c r="AY223" s="17" t="s">
        <v>149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85</v>
      </c>
      <c r="BK223" s="148">
        <f>ROUND(I223*H223,2)</f>
        <v>0</v>
      </c>
      <c r="BL223" s="17" t="s">
        <v>148</v>
      </c>
      <c r="BM223" s="147" t="s">
        <v>2195</v>
      </c>
    </row>
    <row r="224" spans="2:65" s="1" customFormat="1" ht="10.199999999999999">
      <c r="B224" s="32"/>
      <c r="D224" s="149" t="s">
        <v>162</v>
      </c>
      <c r="F224" s="150" t="s">
        <v>2194</v>
      </c>
      <c r="I224" s="151"/>
      <c r="L224" s="32"/>
      <c r="M224" s="152"/>
      <c r="T224" s="56"/>
      <c r="AT224" s="17" t="s">
        <v>162</v>
      </c>
      <c r="AU224" s="17" t="s">
        <v>87</v>
      </c>
    </row>
    <row r="225" spans="2:65" s="13" customFormat="1" ht="10.199999999999999">
      <c r="B225" s="159"/>
      <c r="D225" s="149" t="s">
        <v>163</v>
      </c>
      <c r="E225" s="160" t="s">
        <v>1</v>
      </c>
      <c r="F225" s="161" t="s">
        <v>2196</v>
      </c>
      <c r="H225" s="162">
        <v>4</v>
      </c>
      <c r="I225" s="163"/>
      <c r="L225" s="159"/>
      <c r="M225" s="164"/>
      <c r="T225" s="165"/>
      <c r="AT225" s="160" t="s">
        <v>163</v>
      </c>
      <c r="AU225" s="160" t="s">
        <v>87</v>
      </c>
      <c r="AV225" s="13" t="s">
        <v>87</v>
      </c>
      <c r="AW225" s="13" t="s">
        <v>33</v>
      </c>
      <c r="AX225" s="13" t="s">
        <v>85</v>
      </c>
      <c r="AY225" s="160" t="s">
        <v>149</v>
      </c>
    </row>
    <row r="226" spans="2:65" s="1" customFormat="1" ht="16.5" customHeight="1">
      <c r="B226" s="32"/>
      <c r="C226" s="176" t="s">
        <v>392</v>
      </c>
      <c r="D226" s="176" t="s">
        <v>414</v>
      </c>
      <c r="E226" s="177" t="s">
        <v>2197</v>
      </c>
      <c r="F226" s="178" t="s">
        <v>2198</v>
      </c>
      <c r="G226" s="179" t="s">
        <v>505</v>
      </c>
      <c r="H226" s="180">
        <v>4</v>
      </c>
      <c r="I226" s="181"/>
      <c r="J226" s="182">
        <f>ROUND(I226*H226,2)</f>
        <v>0</v>
      </c>
      <c r="K226" s="178" t="s">
        <v>1</v>
      </c>
      <c r="L226" s="183"/>
      <c r="M226" s="184" t="s">
        <v>1</v>
      </c>
      <c r="N226" s="185" t="s">
        <v>42</v>
      </c>
      <c r="P226" s="145">
        <f>O226*H226</f>
        <v>0</v>
      </c>
      <c r="Q226" s="145">
        <v>3.16E-3</v>
      </c>
      <c r="R226" s="145">
        <f>Q226*H226</f>
        <v>1.264E-2</v>
      </c>
      <c r="S226" s="145">
        <v>0</v>
      </c>
      <c r="T226" s="146">
        <f>S226*H226</f>
        <v>0</v>
      </c>
      <c r="AR226" s="147" t="s">
        <v>200</v>
      </c>
      <c r="AT226" s="147" t="s">
        <v>414</v>
      </c>
      <c r="AU226" s="147" t="s">
        <v>87</v>
      </c>
      <c r="AY226" s="17" t="s">
        <v>149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85</v>
      </c>
      <c r="BK226" s="148">
        <f>ROUND(I226*H226,2)</f>
        <v>0</v>
      </c>
      <c r="BL226" s="17" t="s">
        <v>148</v>
      </c>
      <c r="BM226" s="147" t="s">
        <v>2199</v>
      </c>
    </row>
    <row r="227" spans="2:65" s="1" customFormat="1" ht="10.199999999999999">
      <c r="B227" s="32"/>
      <c r="D227" s="149" t="s">
        <v>162</v>
      </c>
      <c r="F227" s="150" t="s">
        <v>2198</v>
      </c>
      <c r="I227" s="151"/>
      <c r="L227" s="32"/>
      <c r="M227" s="152"/>
      <c r="T227" s="56"/>
      <c r="AT227" s="17" t="s">
        <v>162</v>
      </c>
      <c r="AU227" s="17" t="s">
        <v>87</v>
      </c>
    </row>
    <row r="228" spans="2:65" s="13" customFormat="1" ht="10.199999999999999">
      <c r="B228" s="159"/>
      <c r="D228" s="149" t="s">
        <v>163</v>
      </c>
      <c r="E228" s="160" t="s">
        <v>1</v>
      </c>
      <c r="F228" s="161" t="s">
        <v>2196</v>
      </c>
      <c r="H228" s="162">
        <v>4</v>
      </c>
      <c r="I228" s="163"/>
      <c r="L228" s="159"/>
      <c r="M228" s="164"/>
      <c r="T228" s="165"/>
      <c r="AT228" s="160" t="s">
        <v>163</v>
      </c>
      <c r="AU228" s="160" t="s">
        <v>87</v>
      </c>
      <c r="AV228" s="13" t="s">
        <v>87</v>
      </c>
      <c r="AW228" s="13" t="s">
        <v>33</v>
      </c>
      <c r="AX228" s="13" t="s">
        <v>85</v>
      </c>
      <c r="AY228" s="160" t="s">
        <v>149</v>
      </c>
    </row>
    <row r="229" spans="2:65" s="1" customFormat="1" ht="16.5" customHeight="1">
      <c r="B229" s="32"/>
      <c r="C229" s="136" t="s">
        <v>399</v>
      </c>
      <c r="D229" s="136" t="s">
        <v>155</v>
      </c>
      <c r="E229" s="137" t="s">
        <v>1525</v>
      </c>
      <c r="F229" s="138" t="s">
        <v>1526</v>
      </c>
      <c r="G229" s="139" t="s">
        <v>298</v>
      </c>
      <c r="H229" s="140">
        <v>19.2</v>
      </c>
      <c r="I229" s="141"/>
      <c r="J229" s="142">
        <f>ROUND(I229*H229,2)</f>
        <v>0</v>
      </c>
      <c r="K229" s="138" t="s">
        <v>159</v>
      </c>
      <c r="L229" s="32"/>
      <c r="M229" s="143" t="s">
        <v>1</v>
      </c>
      <c r="N229" s="144" t="s">
        <v>42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148</v>
      </c>
      <c r="AT229" s="147" t="s">
        <v>155</v>
      </c>
      <c r="AU229" s="147" t="s">
        <v>87</v>
      </c>
      <c r="AY229" s="17" t="s">
        <v>149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85</v>
      </c>
      <c r="BK229" s="148">
        <f>ROUND(I229*H229,2)</f>
        <v>0</v>
      </c>
      <c r="BL229" s="17" t="s">
        <v>148</v>
      </c>
      <c r="BM229" s="147" t="s">
        <v>2104</v>
      </c>
    </row>
    <row r="230" spans="2:65" s="1" customFormat="1" ht="10.199999999999999">
      <c r="B230" s="32"/>
      <c r="D230" s="149" t="s">
        <v>162</v>
      </c>
      <c r="F230" s="150" t="s">
        <v>1528</v>
      </c>
      <c r="I230" s="151"/>
      <c r="L230" s="32"/>
      <c r="M230" s="152"/>
      <c r="T230" s="56"/>
      <c r="AT230" s="17" t="s">
        <v>162</v>
      </c>
      <c r="AU230" s="17" t="s">
        <v>87</v>
      </c>
    </row>
    <row r="231" spans="2:65" s="13" customFormat="1" ht="10.199999999999999">
      <c r="B231" s="159"/>
      <c r="D231" s="149" t="s">
        <v>163</v>
      </c>
      <c r="E231" s="160" t="s">
        <v>1</v>
      </c>
      <c r="F231" s="161" t="s">
        <v>2200</v>
      </c>
      <c r="H231" s="162">
        <v>19.2</v>
      </c>
      <c r="I231" s="163"/>
      <c r="L231" s="159"/>
      <c r="M231" s="164"/>
      <c r="T231" s="165"/>
      <c r="AT231" s="160" t="s">
        <v>163</v>
      </c>
      <c r="AU231" s="160" t="s">
        <v>87</v>
      </c>
      <c r="AV231" s="13" t="s">
        <v>87</v>
      </c>
      <c r="AW231" s="13" t="s">
        <v>33</v>
      </c>
      <c r="AX231" s="13" t="s">
        <v>85</v>
      </c>
      <c r="AY231" s="160" t="s">
        <v>149</v>
      </c>
    </row>
    <row r="232" spans="2:65" s="1" customFormat="1" ht="16.5" customHeight="1">
      <c r="B232" s="32"/>
      <c r="C232" s="136" t="s">
        <v>406</v>
      </c>
      <c r="D232" s="136" t="s">
        <v>155</v>
      </c>
      <c r="E232" s="137" t="s">
        <v>2126</v>
      </c>
      <c r="F232" s="138" t="s">
        <v>2127</v>
      </c>
      <c r="G232" s="139" t="s">
        <v>505</v>
      </c>
      <c r="H232" s="140">
        <v>4</v>
      </c>
      <c r="I232" s="141"/>
      <c r="J232" s="142">
        <f>ROUND(I232*H232,2)</f>
        <v>0</v>
      </c>
      <c r="K232" s="138" t="s">
        <v>159</v>
      </c>
      <c r="L232" s="32"/>
      <c r="M232" s="143" t="s">
        <v>1</v>
      </c>
      <c r="N232" s="144" t="s">
        <v>42</v>
      </c>
      <c r="P232" s="145">
        <f>O232*H232</f>
        <v>0</v>
      </c>
      <c r="Q232" s="145">
        <v>0.04</v>
      </c>
      <c r="R232" s="145">
        <f>Q232*H232</f>
        <v>0.16</v>
      </c>
      <c r="S232" s="145">
        <v>0</v>
      </c>
      <c r="T232" s="146">
        <f>S232*H232</f>
        <v>0</v>
      </c>
      <c r="AR232" s="147" t="s">
        <v>148</v>
      </c>
      <c r="AT232" s="147" t="s">
        <v>155</v>
      </c>
      <c r="AU232" s="147" t="s">
        <v>87</v>
      </c>
      <c r="AY232" s="17" t="s">
        <v>149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7" t="s">
        <v>85</v>
      </c>
      <c r="BK232" s="148">
        <f>ROUND(I232*H232,2)</f>
        <v>0</v>
      </c>
      <c r="BL232" s="17" t="s">
        <v>148</v>
      </c>
      <c r="BM232" s="147" t="s">
        <v>2128</v>
      </c>
    </row>
    <row r="233" spans="2:65" s="1" customFormat="1" ht="10.199999999999999">
      <c r="B233" s="32"/>
      <c r="D233" s="149" t="s">
        <v>162</v>
      </c>
      <c r="F233" s="150" t="s">
        <v>2127</v>
      </c>
      <c r="I233" s="151"/>
      <c r="L233" s="32"/>
      <c r="M233" s="152"/>
      <c r="T233" s="56"/>
      <c r="AT233" s="17" t="s">
        <v>162</v>
      </c>
      <c r="AU233" s="17" t="s">
        <v>87</v>
      </c>
    </row>
    <row r="234" spans="2:65" s="13" customFormat="1" ht="10.199999999999999">
      <c r="B234" s="159"/>
      <c r="D234" s="149" t="s">
        <v>163</v>
      </c>
      <c r="E234" s="160" t="s">
        <v>1</v>
      </c>
      <c r="F234" s="161" t="s">
        <v>2201</v>
      </c>
      <c r="H234" s="162">
        <v>4</v>
      </c>
      <c r="I234" s="163"/>
      <c r="L234" s="159"/>
      <c r="M234" s="164"/>
      <c r="T234" s="165"/>
      <c r="AT234" s="160" t="s">
        <v>163</v>
      </c>
      <c r="AU234" s="160" t="s">
        <v>87</v>
      </c>
      <c r="AV234" s="13" t="s">
        <v>87</v>
      </c>
      <c r="AW234" s="13" t="s">
        <v>33</v>
      </c>
      <c r="AX234" s="13" t="s">
        <v>85</v>
      </c>
      <c r="AY234" s="160" t="s">
        <v>149</v>
      </c>
    </row>
    <row r="235" spans="2:65" s="1" customFormat="1" ht="16.5" customHeight="1">
      <c r="B235" s="32"/>
      <c r="C235" s="176" t="s">
        <v>413</v>
      </c>
      <c r="D235" s="176" t="s">
        <v>414</v>
      </c>
      <c r="E235" s="177" t="s">
        <v>2130</v>
      </c>
      <c r="F235" s="178" t="s">
        <v>2131</v>
      </c>
      <c r="G235" s="179" t="s">
        <v>505</v>
      </c>
      <c r="H235" s="180">
        <v>4</v>
      </c>
      <c r="I235" s="181"/>
      <c r="J235" s="182">
        <f>ROUND(I235*H235,2)</f>
        <v>0</v>
      </c>
      <c r="K235" s="178" t="s">
        <v>159</v>
      </c>
      <c r="L235" s="183"/>
      <c r="M235" s="184" t="s">
        <v>1</v>
      </c>
      <c r="N235" s="185" t="s">
        <v>42</v>
      </c>
      <c r="P235" s="145">
        <f>O235*H235</f>
        <v>0</v>
      </c>
      <c r="Q235" s="145">
        <v>7.3000000000000001E-3</v>
      </c>
      <c r="R235" s="145">
        <f>Q235*H235</f>
        <v>2.92E-2</v>
      </c>
      <c r="S235" s="145">
        <v>0</v>
      </c>
      <c r="T235" s="146">
        <f>S235*H235</f>
        <v>0</v>
      </c>
      <c r="AR235" s="147" t="s">
        <v>200</v>
      </c>
      <c r="AT235" s="147" t="s">
        <v>414</v>
      </c>
      <c r="AU235" s="147" t="s">
        <v>87</v>
      </c>
      <c r="AY235" s="17" t="s">
        <v>149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85</v>
      </c>
      <c r="BK235" s="148">
        <f>ROUND(I235*H235,2)</f>
        <v>0</v>
      </c>
      <c r="BL235" s="17" t="s">
        <v>148</v>
      </c>
      <c r="BM235" s="147" t="s">
        <v>2132</v>
      </c>
    </row>
    <row r="236" spans="2:65" s="1" customFormat="1" ht="10.199999999999999">
      <c r="B236" s="32"/>
      <c r="D236" s="149" t="s">
        <v>162</v>
      </c>
      <c r="F236" s="150" t="s">
        <v>2131</v>
      </c>
      <c r="I236" s="151"/>
      <c r="L236" s="32"/>
      <c r="M236" s="152"/>
      <c r="T236" s="56"/>
      <c r="AT236" s="17" t="s">
        <v>162</v>
      </c>
      <c r="AU236" s="17" t="s">
        <v>87</v>
      </c>
    </row>
    <row r="237" spans="2:65" s="13" customFormat="1" ht="10.199999999999999">
      <c r="B237" s="159"/>
      <c r="D237" s="149" t="s">
        <v>163</v>
      </c>
      <c r="E237" s="160" t="s">
        <v>1</v>
      </c>
      <c r="F237" s="161" t="s">
        <v>2202</v>
      </c>
      <c r="H237" s="162">
        <v>4</v>
      </c>
      <c r="I237" s="163"/>
      <c r="L237" s="159"/>
      <c r="M237" s="164"/>
      <c r="T237" s="165"/>
      <c r="AT237" s="160" t="s">
        <v>163</v>
      </c>
      <c r="AU237" s="160" t="s">
        <v>87</v>
      </c>
      <c r="AV237" s="13" t="s">
        <v>87</v>
      </c>
      <c r="AW237" s="13" t="s">
        <v>33</v>
      </c>
      <c r="AX237" s="13" t="s">
        <v>85</v>
      </c>
      <c r="AY237" s="160" t="s">
        <v>149</v>
      </c>
    </row>
    <row r="238" spans="2:65" s="1" customFormat="1" ht="16.5" customHeight="1">
      <c r="B238" s="32"/>
      <c r="C238" s="176" t="s">
        <v>421</v>
      </c>
      <c r="D238" s="176" t="s">
        <v>414</v>
      </c>
      <c r="E238" s="177" t="s">
        <v>2134</v>
      </c>
      <c r="F238" s="178" t="s">
        <v>2135</v>
      </c>
      <c r="G238" s="179" t="s">
        <v>505</v>
      </c>
      <c r="H238" s="180">
        <v>4</v>
      </c>
      <c r="I238" s="181"/>
      <c r="J238" s="182">
        <f>ROUND(I238*H238,2)</f>
        <v>0</v>
      </c>
      <c r="K238" s="178" t="s">
        <v>159</v>
      </c>
      <c r="L238" s="183"/>
      <c r="M238" s="184" t="s">
        <v>1</v>
      </c>
      <c r="N238" s="185" t="s">
        <v>42</v>
      </c>
      <c r="P238" s="145">
        <f>O238*H238</f>
        <v>0</v>
      </c>
      <c r="Q238" s="145">
        <v>8.9999999999999998E-4</v>
      </c>
      <c r="R238" s="145">
        <f>Q238*H238</f>
        <v>3.5999999999999999E-3</v>
      </c>
      <c r="S238" s="145">
        <v>0</v>
      </c>
      <c r="T238" s="146">
        <f>S238*H238</f>
        <v>0</v>
      </c>
      <c r="AR238" s="147" t="s">
        <v>200</v>
      </c>
      <c r="AT238" s="147" t="s">
        <v>414</v>
      </c>
      <c r="AU238" s="147" t="s">
        <v>87</v>
      </c>
      <c r="AY238" s="17" t="s">
        <v>149</v>
      </c>
      <c r="BE238" s="148">
        <f>IF(N238="základní",J238,0)</f>
        <v>0</v>
      </c>
      <c r="BF238" s="148">
        <f>IF(N238="snížená",J238,0)</f>
        <v>0</v>
      </c>
      <c r="BG238" s="148">
        <f>IF(N238="zákl. přenesená",J238,0)</f>
        <v>0</v>
      </c>
      <c r="BH238" s="148">
        <f>IF(N238="sníž. přenesená",J238,0)</f>
        <v>0</v>
      </c>
      <c r="BI238" s="148">
        <f>IF(N238="nulová",J238,0)</f>
        <v>0</v>
      </c>
      <c r="BJ238" s="17" t="s">
        <v>85</v>
      </c>
      <c r="BK238" s="148">
        <f>ROUND(I238*H238,2)</f>
        <v>0</v>
      </c>
      <c r="BL238" s="17" t="s">
        <v>148</v>
      </c>
      <c r="BM238" s="147" t="s">
        <v>2136</v>
      </c>
    </row>
    <row r="239" spans="2:65" s="1" customFormat="1" ht="10.199999999999999">
      <c r="B239" s="32"/>
      <c r="D239" s="149" t="s">
        <v>162</v>
      </c>
      <c r="F239" s="150" t="s">
        <v>2135</v>
      </c>
      <c r="I239" s="151"/>
      <c r="L239" s="32"/>
      <c r="M239" s="152"/>
      <c r="T239" s="56"/>
      <c r="AT239" s="17" t="s">
        <v>162</v>
      </c>
      <c r="AU239" s="17" t="s">
        <v>87</v>
      </c>
    </row>
    <row r="240" spans="2:65" s="13" customFormat="1" ht="10.199999999999999">
      <c r="B240" s="159"/>
      <c r="D240" s="149" t="s">
        <v>163</v>
      </c>
      <c r="E240" s="160" t="s">
        <v>1</v>
      </c>
      <c r="F240" s="161" t="s">
        <v>2202</v>
      </c>
      <c r="H240" s="162">
        <v>4</v>
      </c>
      <c r="I240" s="163"/>
      <c r="L240" s="159"/>
      <c r="M240" s="164"/>
      <c r="T240" s="165"/>
      <c r="AT240" s="160" t="s">
        <v>163</v>
      </c>
      <c r="AU240" s="160" t="s">
        <v>87</v>
      </c>
      <c r="AV240" s="13" t="s">
        <v>87</v>
      </c>
      <c r="AW240" s="13" t="s">
        <v>33</v>
      </c>
      <c r="AX240" s="13" t="s">
        <v>85</v>
      </c>
      <c r="AY240" s="160" t="s">
        <v>149</v>
      </c>
    </row>
    <row r="241" spans="2:65" s="1" customFormat="1" ht="16.5" customHeight="1">
      <c r="B241" s="32"/>
      <c r="C241" s="136" t="s">
        <v>435</v>
      </c>
      <c r="D241" s="136" t="s">
        <v>155</v>
      </c>
      <c r="E241" s="137" t="s">
        <v>1571</v>
      </c>
      <c r="F241" s="138" t="s">
        <v>1572</v>
      </c>
      <c r="G241" s="139" t="s">
        <v>298</v>
      </c>
      <c r="H241" s="140">
        <v>24</v>
      </c>
      <c r="I241" s="141"/>
      <c r="J241" s="142">
        <f>ROUND(I241*H241,2)</f>
        <v>0</v>
      </c>
      <c r="K241" s="138" t="s">
        <v>159</v>
      </c>
      <c r="L241" s="32"/>
      <c r="M241" s="143" t="s">
        <v>1</v>
      </c>
      <c r="N241" s="144" t="s">
        <v>42</v>
      </c>
      <c r="P241" s="145">
        <f>O241*H241</f>
        <v>0</v>
      </c>
      <c r="Q241" s="145">
        <v>1.9000000000000001E-4</v>
      </c>
      <c r="R241" s="145">
        <f>Q241*H241</f>
        <v>4.5599999999999998E-3</v>
      </c>
      <c r="S241" s="145">
        <v>0</v>
      </c>
      <c r="T241" s="146">
        <f>S241*H241</f>
        <v>0</v>
      </c>
      <c r="AR241" s="147" t="s">
        <v>148</v>
      </c>
      <c r="AT241" s="147" t="s">
        <v>155</v>
      </c>
      <c r="AU241" s="147" t="s">
        <v>87</v>
      </c>
      <c r="AY241" s="17" t="s">
        <v>149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7" t="s">
        <v>85</v>
      </c>
      <c r="BK241" s="148">
        <f>ROUND(I241*H241,2)</f>
        <v>0</v>
      </c>
      <c r="BL241" s="17" t="s">
        <v>148</v>
      </c>
      <c r="BM241" s="147" t="s">
        <v>2137</v>
      </c>
    </row>
    <row r="242" spans="2:65" s="1" customFormat="1" ht="10.199999999999999">
      <c r="B242" s="32"/>
      <c r="D242" s="149" t="s">
        <v>162</v>
      </c>
      <c r="F242" s="150" t="s">
        <v>1574</v>
      </c>
      <c r="I242" s="151"/>
      <c r="L242" s="32"/>
      <c r="M242" s="152"/>
      <c r="T242" s="56"/>
      <c r="AT242" s="17" t="s">
        <v>162</v>
      </c>
      <c r="AU242" s="17" t="s">
        <v>87</v>
      </c>
    </row>
    <row r="243" spans="2:65" s="12" customFormat="1" ht="10.199999999999999">
      <c r="B243" s="153"/>
      <c r="D243" s="149" t="s">
        <v>163</v>
      </c>
      <c r="E243" s="154" t="s">
        <v>1</v>
      </c>
      <c r="F243" s="155" t="s">
        <v>2138</v>
      </c>
      <c r="H243" s="154" t="s">
        <v>1</v>
      </c>
      <c r="I243" s="156"/>
      <c r="L243" s="153"/>
      <c r="M243" s="157"/>
      <c r="T243" s="158"/>
      <c r="AT243" s="154" t="s">
        <v>163</v>
      </c>
      <c r="AU243" s="154" t="s">
        <v>87</v>
      </c>
      <c r="AV243" s="12" t="s">
        <v>85</v>
      </c>
      <c r="AW243" s="12" t="s">
        <v>33</v>
      </c>
      <c r="AX243" s="12" t="s">
        <v>77</v>
      </c>
      <c r="AY243" s="154" t="s">
        <v>149</v>
      </c>
    </row>
    <row r="244" spans="2:65" s="13" customFormat="1" ht="10.199999999999999">
      <c r="B244" s="159"/>
      <c r="D244" s="149" t="s">
        <v>163</v>
      </c>
      <c r="E244" s="160" t="s">
        <v>1</v>
      </c>
      <c r="F244" s="161" t="s">
        <v>2203</v>
      </c>
      <c r="H244" s="162">
        <v>24</v>
      </c>
      <c r="I244" s="163"/>
      <c r="L244" s="159"/>
      <c r="M244" s="164"/>
      <c r="T244" s="165"/>
      <c r="AT244" s="160" t="s">
        <v>163</v>
      </c>
      <c r="AU244" s="160" t="s">
        <v>87</v>
      </c>
      <c r="AV244" s="13" t="s">
        <v>87</v>
      </c>
      <c r="AW244" s="13" t="s">
        <v>33</v>
      </c>
      <c r="AX244" s="13" t="s">
        <v>85</v>
      </c>
      <c r="AY244" s="160" t="s">
        <v>149</v>
      </c>
    </row>
    <row r="245" spans="2:65" s="12" customFormat="1" ht="10.199999999999999">
      <c r="B245" s="153"/>
      <c r="D245" s="149" t="s">
        <v>163</v>
      </c>
      <c r="E245" s="154" t="s">
        <v>1</v>
      </c>
      <c r="F245" s="155" t="s">
        <v>2140</v>
      </c>
      <c r="H245" s="154" t="s">
        <v>1</v>
      </c>
      <c r="I245" s="156"/>
      <c r="L245" s="153"/>
      <c r="M245" s="157"/>
      <c r="T245" s="158"/>
      <c r="AT245" s="154" t="s">
        <v>163</v>
      </c>
      <c r="AU245" s="154" t="s">
        <v>87</v>
      </c>
      <c r="AV245" s="12" t="s">
        <v>85</v>
      </c>
      <c r="AW245" s="12" t="s">
        <v>33</v>
      </c>
      <c r="AX245" s="12" t="s">
        <v>77</v>
      </c>
      <c r="AY245" s="154" t="s">
        <v>149</v>
      </c>
    </row>
    <row r="246" spans="2:65" s="11" customFormat="1" ht="22.8" customHeight="1">
      <c r="B246" s="124"/>
      <c r="D246" s="125" t="s">
        <v>76</v>
      </c>
      <c r="E246" s="134" t="s">
        <v>1209</v>
      </c>
      <c r="F246" s="134" t="s">
        <v>1210</v>
      </c>
      <c r="I246" s="127"/>
      <c r="J246" s="135">
        <f>BK246</f>
        <v>0</v>
      </c>
      <c r="L246" s="124"/>
      <c r="M246" s="129"/>
      <c r="P246" s="130">
        <f>SUM(P247:P248)</f>
        <v>0</v>
      </c>
      <c r="R246" s="130">
        <f>SUM(R247:R248)</f>
        <v>0</v>
      </c>
      <c r="T246" s="131">
        <f>SUM(T247:T248)</f>
        <v>0</v>
      </c>
      <c r="AR246" s="125" t="s">
        <v>85</v>
      </c>
      <c r="AT246" s="132" t="s">
        <v>76</v>
      </c>
      <c r="AU246" s="132" t="s">
        <v>85</v>
      </c>
      <c r="AY246" s="125" t="s">
        <v>149</v>
      </c>
      <c r="BK246" s="133">
        <f>SUM(BK247:BK248)</f>
        <v>0</v>
      </c>
    </row>
    <row r="247" spans="2:65" s="1" customFormat="1" ht="16.5" customHeight="1">
      <c r="B247" s="32"/>
      <c r="C247" s="136" t="s">
        <v>447</v>
      </c>
      <c r="D247" s="136" t="s">
        <v>155</v>
      </c>
      <c r="E247" s="137" t="s">
        <v>1613</v>
      </c>
      <c r="F247" s="138" t="s">
        <v>1614</v>
      </c>
      <c r="G247" s="139" t="s">
        <v>395</v>
      </c>
      <c r="H247" s="140">
        <v>39.164999999999999</v>
      </c>
      <c r="I247" s="141"/>
      <c r="J247" s="142">
        <f>ROUND(I247*H247,2)</f>
        <v>0</v>
      </c>
      <c r="K247" s="138" t="s">
        <v>159</v>
      </c>
      <c r="L247" s="32"/>
      <c r="M247" s="143" t="s">
        <v>1</v>
      </c>
      <c r="N247" s="144" t="s">
        <v>42</v>
      </c>
      <c r="P247" s="145">
        <f>O247*H247</f>
        <v>0</v>
      </c>
      <c r="Q247" s="145">
        <v>0</v>
      </c>
      <c r="R247" s="145">
        <f>Q247*H247</f>
        <v>0</v>
      </c>
      <c r="S247" s="145">
        <v>0</v>
      </c>
      <c r="T247" s="146">
        <f>S247*H247</f>
        <v>0</v>
      </c>
      <c r="AR247" s="147" t="s">
        <v>148</v>
      </c>
      <c r="AT247" s="147" t="s">
        <v>155</v>
      </c>
      <c r="AU247" s="147" t="s">
        <v>87</v>
      </c>
      <c r="AY247" s="17" t="s">
        <v>149</v>
      </c>
      <c r="BE247" s="148">
        <f>IF(N247="základní",J247,0)</f>
        <v>0</v>
      </c>
      <c r="BF247" s="148">
        <f>IF(N247="snížená",J247,0)</f>
        <v>0</v>
      </c>
      <c r="BG247" s="148">
        <f>IF(N247="zákl. přenesená",J247,0)</f>
        <v>0</v>
      </c>
      <c r="BH247" s="148">
        <f>IF(N247="sníž. přenesená",J247,0)</f>
        <v>0</v>
      </c>
      <c r="BI247" s="148">
        <f>IF(N247="nulová",J247,0)</f>
        <v>0</v>
      </c>
      <c r="BJ247" s="17" t="s">
        <v>85</v>
      </c>
      <c r="BK247" s="148">
        <f>ROUND(I247*H247,2)</f>
        <v>0</v>
      </c>
      <c r="BL247" s="17" t="s">
        <v>148</v>
      </c>
      <c r="BM247" s="147" t="s">
        <v>2141</v>
      </c>
    </row>
    <row r="248" spans="2:65" s="1" customFormat="1" ht="19.2">
      <c r="B248" s="32"/>
      <c r="D248" s="149" t="s">
        <v>162</v>
      </c>
      <c r="F248" s="150" t="s">
        <v>1616</v>
      </c>
      <c r="I248" s="151"/>
      <c r="L248" s="32"/>
      <c r="M248" s="196"/>
      <c r="N248" s="197"/>
      <c r="O248" s="197"/>
      <c r="P248" s="197"/>
      <c r="Q248" s="197"/>
      <c r="R248" s="197"/>
      <c r="S248" s="197"/>
      <c r="T248" s="198"/>
      <c r="AT248" s="17" t="s">
        <v>162</v>
      </c>
      <c r="AU248" s="17" t="s">
        <v>87</v>
      </c>
    </row>
    <row r="249" spans="2:65" s="1" customFormat="1" ht="6.9" customHeight="1">
      <c r="B249" s="44"/>
      <c r="C249" s="45"/>
      <c r="D249" s="45"/>
      <c r="E249" s="45"/>
      <c r="F249" s="45"/>
      <c r="G249" s="45"/>
      <c r="H249" s="45"/>
      <c r="I249" s="45"/>
      <c r="J249" s="45"/>
      <c r="K249" s="45"/>
      <c r="L249" s="32"/>
    </row>
  </sheetData>
  <sheetProtection algorithmName="SHA-512" hashValue="gf4frPSWMgBER7pxd0gUtg4zX+l706OEGonPTJMlxPzPtMklQx8Din2cTxRLi6SNYBZ4wEk2oe+htehKdw2Eqw==" saltValue="5wOyB1drq0mou1pkyNOelzZca5VuNaUDrz4QnyK/oEAO/WMcsWCIUaSbsrkseQOdsaIjiRPeqnc+39/V8U6Rtw==" spinCount="100000" sheet="1" objects="1" scenarios="1" formatColumns="0" formatRows="0" autoFilter="0"/>
  <autoFilter ref="C124:K248" xr:uid="{00000000-0009-0000-0000-00000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0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17" t="s">
        <v>114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>
      <c r="B4" s="20"/>
      <c r="D4" s="21" t="s">
        <v>118</v>
      </c>
      <c r="L4" s="20"/>
      <c r="M4" s="93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1" t="str">
        <f>'Rekapitulace stavby'!K6</f>
        <v>Stavební úpravy MK v ulici U sv. Petra a Pavla v Třeboni - 2. etapa</v>
      </c>
      <c r="F7" s="242"/>
      <c r="G7" s="242"/>
      <c r="H7" s="242"/>
      <c r="L7" s="20"/>
    </row>
    <row r="8" spans="2:46" ht="12" customHeight="1">
      <c r="B8" s="20"/>
      <c r="D8" s="27" t="s">
        <v>119</v>
      </c>
      <c r="L8" s="20"/>
    </row>
    <row r="9" spans="2:46" s="1" customFormat="1" ht="16.5" customHeight="1">
      <c r="B9" s="32"/>
      <c r="E9" s="241" t="s">
        <v>2020</v>
      </c>
      <c r="F9" s="243"/>
      <c r="G9" s="243"/>
      <c r="H9" s="243"/>
      <c r="L9" s="32"/>
    </row>
    <row r="10" spans="2:46" s="1" customFormat="1" ht="12" customHeight="1">
      <c r="B10" s="32"/>
      <c r="D10" s="27" t="s">
        <v>2021</v>
      </c>
      <c r="L10" s="32"/>
    </row>
    <row r="11" spans="2:46" s="1" customFormat="1" ht="16.5" customHeight="1">
      <c r="B11" s="32"/>
      <c r="E11" s="204" t="s">
        <v>2204</v>
      </c>
      <c r="F11" s="243"/>
      <c r="G11" s="243"/>
      <c r="H11" s="243"/>
      <c r="L11" s="32"/>
    </row>
    <row r="12" spans="2:46" s="1" customFormat="1" ht="10.199999999999999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1. 3. 2024</v>
      </c>
      <c r="L14" s="32"/>
    </row>
    <row r="15" spans="2:46" s="1" customFormat="1" ht="10.8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4" t="str">
        <f>'Rekapitulace stavby'!E14</f>
        <v>Vyplň údaj</v>
      </c>
      <c r="F20" s="209"/>
      <c r="G20" s="209"/>
      <c r="H20" s="209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>
      <c r="B23" s="32"/>
      <c r="E23" s="25" t="s">
        <v>32</v>
      </c>
      <c r="I23" s="27" t="s">
        <v>27</v>
      </c>
      <c r="J23" s="25" t="s">
        <v>1618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16.5" customHeight="1">
      <c r="B29" s="94"/>
      <c r="E29" s="214" t="s">
        <v>1</v>
      </c>
      <c r="F29" s="214"/>
      <c r="G29" s="214"/>
      <c r="H29" s="214"/>
      <c r="L29" s="94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37</v>
      </c>
      <c r="J32" s="66">
        <f>ROUND(J125, 2)</f>
        <v>0</v>
      </c>
      <c r="L32" s="32"/>
    </row>
    <row r="33" spans="2:12" s="1" customFormat="1" ht="6.9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>
      <c r="B35" s="32"/>
      <c r="D35" s="55" t="s">
        <v>41</v>
      </c>
      <c r="E35" s="27" t="s">
        <v>42</v>
      </c>
      <c r="F35" s="86">
        <f>ROUND((SUM(BE125:BE208)),  2)</f>
        <v>0</v>
      </c>
      <c r="I35" s="96">
        <v>0.21</v>
      </c>
      <c r="J35" s="86">
        <f>ROUND(((SUM(BE125:BE208))*I35),  2)</f>
        <v>0</v>
      </c>
      <c r="L35" s="32"/>
    </row>
    <row r="36" spans="2:12" s="1" customFormat="1" ht="14.4" customHeight="1">
      <c r="B36" s="32"/>
      <c r="E36" s="27" t="s">
        <v>43</v>
      </c>
      <c r="F36" s="86">
        <f>ROUND((SUM(BF125:BF208)),  2)</f>
        <v>0</v>
      </c>
      <c r="I36" s="96">
        <v>0.15</v>
      </c>
      <c r="J36" s="86">
        <f>ROUND(((SUM(BF125:BF208))*I36),  2)</f>
        <v>0</v>
      </c>
      <c r="L36" s="32"/>
    </row>
    <row r="37" spans="2:12" s="1" customFormat="1" ht="14.4" hidden="1" customHeight="1">
      <c r="B37" s="32"/>
      <c r="E37" s="27" t="s">
        <v>44</v>
      </c>
      <c r="F37" s="86">
        <f>ROUND((SUM(BG125:BG208)),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>
      <c r="B38" s="32"/>
      <c r="E38" s="27" t="s">
        <v>45</v>
      </c>
      <c r="F38" s="86">
        <f>ROUND((SUM(BH125:BH208)),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>
      <c r="B39" s="32"/>
      <c r="E39" s="27" t="s">
        <v>46</v>
      </c>
      <c r="F39" s="86">
        <f>ROUND((SUM(BI125:BI208)),  2)</f>
        <v>0</v>
      </c>
      <c r="I39" s="96">
        <v>0</v>
      </c>
      <c r="J39" s="86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>
      <c r="B82" s="32"/>
      <c r="C82" s="21" t="s">
        <v>121</v>
      </c>
      <c r="L82" s="32"/>
    </row>
    <row r="83" spans="2:12" s="1" customFormat="1" ht="6.9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1" t="str">
        <f>E7</f>
        <v>Stavební úpravy MK v ulici U sv. Petra a Pavla v Třeboni - 2. etapa</v>
      </c>
      <c r="F85" s="242"/>
      <c r="G85" s="242"/>
      <c r="H85" s="242"/>
      <c r="L85" s="32"/>
    </row>
    <row r="86" spans="2:12" ht="12" customHeight="1">
      <c r="B86" s="20"/>
      <c r="C86" s="27" t="s">
        <v>119</v>
      </c>
      <c r="L86" s="20"/>
    </row>
    <row r="87" spans="2:12" s="1" customFormat="1" ht="16.5" customHeight="1">
      <c r="B87" s="32"/>
      <c r="E87" s="241" t="s">
        <v>2020</v>
      </c>
      <c r="F87" s="243"/>
      <c r="G87" s="243"/>
      <c r="H87" s="243"/>
      <c r="L87" s="32"/>
    </row>
    <row r="88" spans="2:12" s="1" customFormat="1" ht="12" customHeight="1">
      <c r="B88" s="32"/>
      <c r="C88" s="27" t="s">
        <v>2021</v>
      </c>
      <c r="L88" s="32"/>
    </row>
    <row r="89" spans="2:12" s="1" customFormat="1" ht="16.5" customHeight="1">
      <c r="B89" s="32"/>
      <c r="E89" s="204" t="str">
        <f>E11</f>
        <v>304c - Kanalizační dešťové přípojky</v>
      </c>
      <c r="F89" s="243"/>
      <c r="G89" s="243"/>
      <c r="H89" s="243"/>
      <c r="L89" s="32"/>
    </row>
    <row r="90" spans="2:12" s="1" customFormat="1" ht="6.9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1. 3. 2024</v>
      </c>
      <c r="L91" s="32"/>
    </row>
    <row r="92" spans="2:12" s="1" customFormat="1" ht="6.9" customHeight="1">
      <c r="B92" s="32"/>
      <c r="L92" s="32"/>
    </row>
    <row r="93" spans="2:12" s="1" customFormat="1" ht="15.15" customHeight="1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122</v>
      </c>
      <c r="D96" s="97"/>
      <c r="E96" s="97"/>
      <c r="F96" s="97"/>
      <c r="G96" s="97"/>
      <c r="H96" s="97"/>
      <c r="I96" s="97"/>
      <c r="J96" s="106" t="s">
        <v>123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8" customHeight="1">
      <c r="B98" s="32"/>
      <c r="C98" s="107" t="s">
        <v>124</v>
      </c>
      <c r="J98" s="66">
        <f>J125</f>
        <v>0</v>
      </c>
      <c r="L98" s="32"/>
      <c r="AU98" s="17" t="s">
        <v>125</v>
      </c>
    </row>
    <row r="99" spans="2:47" s="8" customFormat="1" ht="24.9" customHeight="1">
      <c r="B99" s="108"/>
      <c r="D99" s="109" t="s">
        <v>247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47" s="9" customFormat="1" ht="19.95" customHeight="1">
      <c r="B100" s="112"/>
      <c r="D100" s="113" t="s">
        <v>248</v>
      </c>
      <c r="E100" s="114"/>
      <c r="F100" s="114"/>
      <c r="G100" s="114"/>
      <c r="H100" s="114"/>
      <c r="I100" s="114"/>
      <c r="J100" s="115">
        <f>J127</f>
        <v>0</v>
      </c>
      <c r="L100" s="112"/>
    </row>
    <row r="101" spans="2:47" s="9" customFormat="1" ht="19.95" customHeight="1">
      <c r="B101" s="112"/>
      <c r="D101" s="113" t="s">
        <v>250</v>
      </c>
      <c r="E101" s="114"/>
      <c r="F101" s="114"/>
      <c r="G101" s="114"/>
      <c r="H101" s="114"/>
      <c r="I101" s="114"/>
      <c r="J101" s="115">
        <f>J181</f>
        <v>0</v>
      </c>
      <c r="L101" s="112"/>
    </row>
    <row r="102" spans="2:47" s="9" customFormat="1" ht="19.95" customHeight="1">
      <c r="B102" s="112"/>
      <c r="D102" s="113" t="s">
        <v>252</v>
      </c>
      <c r="E102" s="114"/>
      <c r="F102" s="114"/>
      <c r="G102" s="114"/>
      <c r="H102" s="114"/>
      <c r="I102" s="114"/>
      <c r="J102" s="115">
        <f>J186</f>
        <v>0</v>
      </c>
      <c r="L102" s="112"/>
    </row>
    <row r="103" spans="2:47" s="9" customFormat="1" ht="19.95" customHeight="1">
      <c r="B103" s="112"/>
      <c r="D103" s="113" t="s">
        <v>255</v>
      </c>
      <c r="E103" s="114"/>
      <c r="F103" s="114"/>
      <c r="G103" s="114"/>
      <c r="H103" s="114"/>
      <c r="I103" s="114"/>
      <c r="J103" s="115">
        <f>J206</f>
        <v>0</v>
      </c>
      <c r="L103" s="112"/>
    </row>
    <row r="104" spans="2:47" s="1" customFormat="1" ht="21.75" customHeight="1">
      <c r="B104" s="32"/>
      <c r="L104" s="32"/>
    </row>
    <row r="105" spans="2:47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" customHeight="1">
      <c r="B110" s="32"/>
      <c r="C110" s="21" t="s">
        <v>133</v>
      </c>
      <c r="L110" s="32"/>
    </row>
    <row r="111" spans="2:47" s="1" customFormat="1" ht="6.9" customHeight="1">
      <c r="B111" s="32"/>
      <c r="L111" s="32"/>
    </row>
    <row r="112" spans="2:47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41" t="str">
        <f>E7</f>
        <v>Stavební úpravy MK v ulici U sv. Petra a Pavla v Třeboni - 2. etapa</v>
      </c>
      <c r="F113" s="242"/>
      <c r="G113" s="242"/>
      <c r="H113" s="242"/>
      <c r="L113" s="32"/>
    </row>
    <row r="114" spans="2:65" ht="12" customHeight="1">
      <c r="B114" s="20"/>
      <c r="C114" s="27" t="s">
        <v>119</v>
      </c>
      <c r="L114" s="20"/>
    </row>
    <row r="115" spans="2:65" s="1" customFormat="1" ht="16.5" customHeight="1">
      <c r="B115" s="32"/>
      <c r="E115" s="241" t="s">
        <v>2020</v>
      </c>
      <c r="F115" s="243"/>
      <c r="G115" s="243"/>
      <c r="H115" s="243"/>
      <c r="L115" s="32"/>
    </row>
    <row r="116" spans="2:65" s="1" customFormat="1" ht="12" customHeight="1">
      <c r="B116" s="32"/>
      <c r="C116" s="27" t="s">
        <v>2021</v>
      </c>
      <c r="L116" s="32"/>
    </row>
    <row r="117" spans="2:65" s="1" customFormat="1" ht="16.5" customHeight="1">
      <c r="B117" s="32"/>
      <c r="E117" s="204" t="str">
        <f>E11</f>
        <v>304c - Kanalizační dešťové přípojky</v>
      </c>
      <c r="F117" s="243"/>
      <c r="G117" s="243"/>
      <c r="H117" s="243"/>
      <c r="L117" s="32"/>
    </row>
    <row r="118" spans="2:65" s="1" customFormat="1" ht="6.9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F14</f>
        <v>Třeboň</v>
      </c>
      <c r="I119" s="27" t="s">
        <v>22</v>
      </c>
      <c r="J119" s="52" t="str">
        <f>IF(J14="","",J14)</f>
        <v>1. 3. 2024</v>
      </c>
      <c r="L119" s="32"/>
    </row>
    <row r="120" spans="2:65" s="1" customFormat="1" ht="6.9" customHeight="1">
      <c r="B120" s="32"/>
      <c r="L120" s="32"/>
    </row>
    <row r="121" spans="2:65" s="1" customFormat="1" ht="15.15" customHeight="1">
      <c r="B121" s="32"/>
      <c r="C121" s="27" t="s">
        <v>24</v>
      </c>
      <c r="F121" s="25" t="str">
        <f>E17</f>
        <v>Město Třeboň</v>
      </c>
      <c r="I121" s="27" t="s">
        <v>30</v>
      </c>
      <c r="J121" s="30" t="str">
        <f>E23</f>
        <v>WAY project s.r.o.</v>
      </c>
      <c r="L121" s="32"/>
    </row>
    <row r="122" spans="2:65" s="1" customFormat="1" ht="15.15" customHeight="1">
      <c r="B122" s="32"/>
      <c r="C122" s="27" t="s">
        <v>28</v>
      </c>
      <c r="F122" s="25" t="str">
        <f>IF(E20="","",E20)</f>
        <v>Vyplň údaj</v>
      </c>
      <c r="I122" s="27" t="s">
        <v>34</v>
      </c>
      <c r="J122" s="30" t="str">
        <f>E26</f>
        <v xml:space="preserve"> 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6"/>
      <c r="C124" s="117" t="s">
        <v>134</v>
      </c>
      <c r="D124" s="118" t="s">
        <v>62</v>
      </c>
      <c r="E124" s="118" t="s">
        <v>58</v>
      </c>
      <c r="F124" s="118" t="s">
        <v>59</v>
      </c>
      <c r="G124" s="118" t="s">
        <v>135</v>
      </c>
      <c r="H124" s="118" t="s">
        <v>136</v>
      </c>
      <c r="I124" s="118" t="s">
        <v>137</v>
      </c>
      <c r="J124" s="118" t="s">
        <v>123</v>
      </c>
      <c r="K124" s="119" t="s">
        <v>138</v>
      </c>
      <c r="L124" s="116"/>
      <c r="M124" s="59" t="s">
        <v>1</v>
      </c>
      <c r="N124" s="60" t="s">
        <v>41</v>
      </c>
      <c r="O124" s="60" t="s">
        <v>139</v>
      </c>
      <c r="P124" s="60" t="s">
        <v>140</v>
      </c>
      <c r="Q124" s="60" t="s">
        <v>141</v>
      </c>
      <c r="R124" s="60" t="s">
        <v>142</v>
      </c>
      <c r="S124" s="60" t="s">
        <v>143</v>
      </c>
      <c r="T124" s="61" t="s">
        <v>144</v>
      </c>
    </row>
    <row r="125" spans="2:65" s="1" customFormat="1" ht="22.8" customHeight="1">
      <c r="B125" s="32"/>
      <c r="C125" s="64" t="s">
        <v>145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11.4026084</v>
      </c>
      <c r="S125" s="53"/>
      <c r="T125" s="122">
        <f>T126</f>
        <v>0</v>
      </c>
      <c r="AT125" s="17" t="s">
        <v>76</v>
      </c>
      <c r="AU125" s="17" t="s">
        <v>125</v>
      </c>
      <c r="BK125" s="123">
        <f>BK126</f>
        <v>0</v>
      </c>
    </row>
    <row r="126" spans="2:65" s="11" customFormat="1" ht="25.95" customHeight="1">
      <c r="B126" s="124"/>
      <c r="D126" s="125" t="s">
        <v>76</v>
      </c>
      <c r="E126" s="126" t="s">
        <v>256</v>
      </c>
      <c r="F126" s="126" t="s">
        <v>257</v>
      </c>
      <c r="I126" s="127"/>
      <c r="J126" s="128">
        <f>BK126</f>
        <v>0</v>
      </c>
      <c r="L126" s="124"/>
      <c r="M126" s="129"/>
      <c r="P126" s="130">
        <f>P127+P181+P186+P206</f>
        <v>0</v>
      </c>
      <c r="R126" s="130">
        <f>R127+R181+R186+R206</f>
        <v>11.4026084</v>
      </c>
      <c r="T126" s="131">
        <f>T127+T181+T186+T206</f>
        <v>0</v>
      </c>
      <c r="AR126" s="125" t="s">
        <v>85</v>
      </c>
      <c r="AT126" s="132" t="s">
        <v>76</v>
      </c>
      <c r="AU126" s="132" t="s">
        <v>77</v>
      </c>
      <c r="AY126" s="125" t="s">
        <v>149</v>
      </c>
      <c r="BK126" s="133">
        <f>BK127+BK181+BK186+BK206</f>
        <v>0</v>
      </c>
    </row>
    <row r="127" spans="2:65" s="11" customFormat="1" ht="22.8" customHeight="1">
      <c r="B127" s="124"/>
      <c r="D127" s="125" t="s">
        <v>76</v>
      </c>
      <c r="E127" s="134" t="s">
        <v>85</v>
      </c>
      <c r="F127" s="134" t="s">
        <v>258</v>
      </c>
      <c r="I127" s="127"/>
      <c r="J127" s="135">
        <f>BK127</f>
        <v>0</v>
      </c>
      <c r="L127" s="124"/>
      <c r="M127" s="129"/>
      <c r="P127" s="130">
        <f>SUM(P128:P180)</f>
        <v>0</v>
      </c>
      <c r="R127" s="130">
        <f>SUM(R128:R180)</f>
        <v>11.2178272</v>
      </c>
      <c r="T127" s="131">
        <f>SUM(T128:T180)</f>
        <v>0</v>
      </c>
      <c r="AR127" s="125" t="s">
        <v>85</v>
      </c>
      <c r="AT127" s="132" t="s">
        <v>76</v>
      </c>
      <c r="AU127" s="132" t="s">
        <v>85</v>
      </c>
      <c r="AY127" s="125" t="s">
        <v>149</v>
      </c>
      <c r="BK127" s="133">
        <f>SUM(BK128:BK180)</f>
        <v>0</v>
      </c>
    </row>
    <row r="128" spans="2:65" s="1" customFormat="1" ht="16.5" customHeight="1">
      <c r="B128" s="32"/>
      <c r="C128" s="136" t="s">
        <v>85</v>
      </c>
      <c r="D128" s="136" t="s">
        <v>155</v>
      </c>
      <c r="E128" s="137" t="s">
        <v>2023</v>
      </c>
      <c r="F128" s="138" t="s">
        <v>2024</v>
      </c>
      <c r="G128" s="139" t="s">
        <v>309</v>
      </c>
      <c r="H128" s="140">
        <v>40</v>
      </c>
      <c r="I128" s="141"/>
      <c r="J128" s="142">
        <f>ROUND(I128*H128,2)</f>
        <v>0</v>
      </c>
      <c r="K128" s="138" t="s">
        <v>159</v>
      </c>
      <c r="L128" s="32"/>
      <c r="M128" s="143" t="s">
        <v>1</v>
      </c>
      <c r="N128" s="144" t="s">
        <v>42</v>
      </c>
      <c r="P128" s="145">
        <f>O128*H128</f>
        <v>0</v>
      </c>
      <c r="Q128" s="145">
        <v>3.0000000000000001E-5</v>
      </c>
      <c r="R128" s="145">
        <f>Q128*H128</f>
        <v>1.2000000000000001E-3</v>
      </c>
      <c r="S128" s="145">
        <v>0</v>
      </c>
      <c r="T128" s="146">
        <f>S128*H128</f>
        <v>0</v>
      </c>
      <c r="AR128" s="147" t="s">
        <v>148</v>
      </c>
      <c r="AT128" s="147" t="s">
        <v>155</v>
      </c>
      <c r="AU128" s="147" t="s">
        <v>87</v>
      </c>
      <c r="AY128" s="17" t="s">
        <v>149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85</v>
      </c>
      <c r="BK128" s="148">
        <f>ROUND(I128*H128,2)</f>
        <v>0</v>
      </c>
      <c r="BL128" s="17" t="s">
        <v>148</v>
      </c>
      <c r="BM128" s="147" t="s">
        <v>2025</v>
      </c>
    </row>
    <row r="129" spans="2:65" s="1" customFormat="1" ht="10.199999999999999">
      <c r="B129" s="32"/>
      <c r="D129" s="149" t="s">
        <v>162</v>
      </c>
      <c r="F129" s="150" t="s">
        <v>2026</v>
      </c>
      <c r="I129" s="151"/>
      <c r="L129" s="32"/>
      <c r="M129" s="152"/>
      <c r="T129" s="56"/>
      <c r="AT129" s="17" t="s">
        <v>162</v>
      </c>
      <c r="AU129" s="17" t="s">
        <v>87</v>
      </c>
    </row>
    <row r="130" spans="2:65" s="12" customFormat="1" ht="10.199999999999999">
      <c r="B130" s="153"/>
      <c r="D130" s="149" t="s">
        <v>163</v>
      </c>
      <c r="E130" s="154" t="s">
        <v>1</v>
      </c>
      <c r="F130" s="155" t="s">
        <v>1242</v>
      </c>
      <c r="H130" s="154" t="s">
        <v>1</v>
      </c>
      <c r="I130" s="156"/>
      <c r="L130" s="153"/>
      <c r="M130" s="157"/>
      <c r="T130" s="158"/>
      <c r="AT130" s="154" t="s">
        <v>163</v>
      </c>
      <c r="AU130" s="154" t="s">
        <v>87</v>
      </c>
      <c r="AV130" s="12" t="s">
        <v>85</v>
      </c>
      <c r="AW130" s="12" t="s">
        <v>33</v>
      </c>
      <c r="AX130" s="12" t="s">
        <v>77</v>
      </c>
      <c r="AY130" s="154" t="s">
        <v>149</v>
      </c>
    </row>
    <row r="131" spans="2:65" s="13" customFormat="1" ht="10.199999999999999">
      <c r="B131" s="159"/>
      <c r="D131" s="149" t="s">
        <v>163</v>
      </c>
      <c r="E131" s="160" t="s">
        <v>1</v>
      </c>
      <c r="F131" s="161" t="s">
        <v>2027</v>
      </c>
      <c r="H131" s="162">
        <v>40</v>
      </c>
      <c r="I131" s="163"/>
      <c r="L131" s="159"/>
      <c r="M131" s="164"/>
      <c r="T131" s="165"/>
      <c r="AT131" s="160" t="s">
        <v>163</v>
      </c>
      <c r="AU131" s="160" t="s">
        <v>87</v>
      </c>
      <c r="AV131" s="13" t="s">
        <v>87</v>
      </c>
      <c r="AW131" s="13" t="s">
        <v>33</v>
      </c>
      <c r="AX131" s="13" t="s">
        <v>85</v>
      </c>
      <c r="AY131" s="160" t="s">
        <v>149</v>
      </c>
    </row>
    <row r="132" spans="2:65" s="1" customFormat="1" ht="21.75" customHeight="1">
      <c r="B132" s="32"/>
      <c r="C132" s="136" t="s">
        <v>87</v>
      </c>
      <c r="D132" s="136" t="s">
        <v>155</v>
      </c>
      <c r="E132" s="137" t="s">
        <v>1244</v>
      </c>
      <c r="F132" s="138" t="s">
        <v>1245</v>
      </c>
      <c r="G132" s="139" t="s">
        <v>327</v>
      </c>
      <c r="H132" s="140">
        <v>15.34</v>
      </c>
      <c r="I132" s="141"/>
      <c r="J132" s="142">
        <f>ROUND(I132*H132,2)</f>
        <v>0</v>
      </c>
      <c r="K132" s="138" t="s">
        <v>159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148</v>
      </c>
      <c r="AT132" s="147" t="s">
        <v>155</v>
      </c>
      <c r="AU132" s="147" t="s">
        <v>87</v>
      </c>
      <c r="AY132" s="17" t="s">
        <v>149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148</v>
      </c>
      <c r="BM132" s="147" t="s">
        <v>2028</v>
      </c>
    </row>
    <row r="133" spans="2:65" s="1" customFormat="1" ht="19.2">
      <c r="B133" s="32"/>
      <c r="D133" s="149" t="s">
        <v>162</v>
      </c>
      <c r="F133" s="150" t="s">
        <v>1247</v>
      </c>
      <c r="I133" s="151"/>
      <c r="L133" s="32"/>
      <c r="M133" s="152"/>
      <c r="T133" s="56"/>
      <c r="AT133" s="17" t="s">
        <v>162</v>
      </c>
      <c r="AU133" s="17" t="s">
        <v>87</v>
      </c>
    </row>
    <row r="134" spans="2:65" s="13" customFormat="1" ht="10.199999999999999">
      <c r="B134" s="159"/>
      <c r="D134" s="149" t="s">
        <v>163</v>
      </c>
      <c r="E134" s="160" t="s">
        <v>1</v>
      </c>
      <c r="F134" s="161" t="s">
        <v>2205</v>
      </c>
      <c r="H134" s="162">
        <v>15.34</v>
      </c>
      <c r="I134" s="163"/>
      <c r="L134" s="159"/>
      <c r="M134" s="164"/>
      <c r="T134" s="165"/>
      <c r="AT134" s="160" t="s">
        <v>163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149</v>
      </c>
    </row>
    <row r="135" spans="2:65" s="12" customFormat="1" ht="10.199999999999999">
      <c r="B135" s="153"/>
      <c r="D135" s="149" t="s">
        <v>163</v>
      </c>
      <c r="E135" s="154" t="s">
        <v>1</v>
      </c>
      <c r="F135" s="155" t="s">
        <v>1250</v>
      </c>
      <c r="H135" s="154" t="s">
        <v>1</v>
      </c>
      <c r="I135" s="156"/>
      <c r="L135" s="153"/>
      <c r="M135" s="157"/>
      <c r="T135" s="158"/>
      <c r="AT135" s="154" t="s">
        <v>163</v>
      </c>
      <c r="AU135" s="154" t="s">
        <v>87</v>
      </c>
      <c r="AV135" s="12" t="s">
        <v>85</v>
      </c>
      <c r="AW135" s="12" t="s">
        <v>33</v>
      </c>
      <c r="AX135" s="12" t="s">
        <v>77</v>
      </c>
      <c r="AY135" s="154" t="s">
        <v>149</v>
      </c>
    </row>
    <row r="136" spans="2:65" s="12" customFormat="1" ht="10.199999999999999">
      <c r="B136" s="153"/>
      <c r="D136" s="149" t="s">
        <v>163</v>
      </c>
      <c r="E136" s="154" t="s">
        <v>1</v>
      </c>
      <c r="F136" s="155" t="s">
        <v>2030</v>
      </c>
      <c r="H136" s="154" t="s">
        <v>1</v>
      </c>
      <c r="I136" s="156"/>
      <c r="L136" s="153"/>
      <c r="M136" s="157"/>
      <c r="T136" s="158"/>
      <c r="AT136" s="154" t="s">
        <v>163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149</v>
      </c>
    </row>
    <row r="137" spans="2:65" s="1" customFormat="1" ht="16.5" customHeight="1">
      <c r="B137" s="32"/>
      <c r="C137" s="136" t="s">
        <v>171</v>
      </c>
      <c r="D137" s="136" t="s">
        <v>155</v>
      </c>
      <c r="E137" s="137" t="s">
        <v>1252</v>
      </c>
      <c r="F137" s="138" t="s">
        <v>1253</v>
      </c>
      <c r="G137" s="139" t="s">
        <v>327</v>
      </c>
      <c r="H137" s="140">
        <v>3.0680000000000001</v>
      </c>
      <c r="I137" s="141"/>
      <c r="J137" s="142">
        <f>ROUND(I137*H137,2)</f>
        <v>0</v>
      </c>
      <c r="K137" s="138" t="s">
        <v>159</v>
      </c>
      <c r="L137" s="32"/>
      <c r="M137" s="143" t="s">
        <v>1</v>
      </c>
      <c r="N137" s="144" t="s">
        <v>42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148</v>
      </c>
      <c r="AT137" s="147" t="s">
        <v>155</v>
      </c>
      <c r="AU137" s="147" t="s">
        <v>87</v>
      </c>
      <c r="AY137" s="17" t="s">
        <v>149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85</v>
      </c>
      <c r="BK137" s="148">
        <f>ROUND(I137*H137,2)</f>
        <v>0</v>
      </c>
      <c r="BL137" s="17" t="s">
        <v>148</v>
      </c>
      <c r="BM137" s="147" t="s">
        <v>2040</v>
      </c>
    </row>
    <row r="138" spans="2:65" s="1" customFormat="1" ht="19.2">
      <c r="B138" s="32"/>
      <c r="D138" s="149" t="s">
        <v>162</v>
      </c>
      <c r="F138" s="150" t="s">
        <v>1255</v>
      </c>
      <c r="I138" s="151"/>
      <c r="L138" s="32"/>
      <c r="M138" s="152"/>
      <c r="T138" s="56"/>
      <c r="AT138" s="17" t="s">
        <v>162</v>
      </c>
      <c r="AU138" s="17" t="s">
        <v>87</v>
      </c>
    </row>
    <row r="139" spans="2:65" s="12" customFormat="1" ht="10.199999999999999">
      <c r="B139" s="153"/>
      <c r="D139" s="149" t="s">
        <v>163</v>
      </c>
      <c r="E139" s="154" t="s">
        <v>1</v>
      </c>
      <c r="F139" s="155" t="s">
        <v>1624</v>
      </c>
      <c r="H139" s="154" t="s">
        <v>1</v>
      </c>
      <c r="I139" s="156"/>
      <c r="L139" s="153"/>
      <c r="M139" s="157"/>
      <c r="T139" s="158"/>
      <c r="AT139" s="154" t="s">
        <v>163</v>
      </c>
      <c r="AU139" s="154" t="s">
        <v>87</v>
      </c>
      <c r="AV139" s="12" t="s">
        <v>85</v>
      </c>
      <c r="AW139" s="12" t="s">
        <v>33</v>
      </c>
      <c r="AX139" s="12" t="s">
        <v>77</v>
      </c>
      <c r="AY139" s="154" t="s">
        <v>149</v>
      </c>
    </row>
    <row r="140" spans="2:65" s="13" customFormat="1" ht="10.199999999999999">
      <c r="B140" s="159"/>
      <c r="D140" s="149" t="s">
        <v>163</v>
      </c>
      <c r="E140" s="160" t="s">
        <v>1</v>
      </c>
      <c r="F140" s="161" t="s">
        <v>2206</v>
      </c>
      <c r="H140" s="162">
        <v>3.0680000000000001</v>
      </c>
      <c r="I140" s="163"/>
      <c r="L140" s="159"/>
      <c r="M140" s="164"/>
      <c r="T140" s="165"/>
      <c r="AT140" s="160" t="s">
        <v>163</v>
      </c>
      <c r="AU140" s="160" t="s">
        <v>87</v>
      </c>
      <c r="AV140" s="13" t="s">
        <v>87</v>
      </c>
      <c r="AW140" s="13" t="s">
        <v>33</v>
      </c>
      <c r="AX140" s="13" t="s">
        <v>85</v>
      </c>
      <c r="AY140" s="160" t="s">
        <v>149</v>
      </c>
    </row>
    <row r="141" spans="2:65" s="1" customFormat="1" ht="16.5" customHeight="1">
      <c r="B141" s="32"/>
      <c r="C141" s="136" t="s">
        <v>148</v>
      </c>
      <c r="D141" s="136" t="s">
        <v>155</v>
      </c>
      <c r="E141" s="137" t="s">
        <v>357</v>
      </c>
      <c r="F141" s="138" t="s">
        <v>358</v>
      </c>
      <c r="G141" s="139" t="s">
        <v>261</v>
      </c>
      <c r="H141" s="140">
        <v>34.08</v>
      </c>
      <c r="I141" s="141"/>
      <c r="J141" s="142">
        <f>ROUND(I141*H141,2)</f>
        <v>0</v>
      </c>
      <c r="K141" s="138" t="s">
        <v>159</v>
      </c>
      <c r="L141" s="32"/>
      <c r="M141" s="143" t="s">
        <v>1</v>
      </c>
      <c r="N141" s="144" t="s">
        <v>42</v>
      </c>
      <c r="P141" s="145">
        <f>O141*H141</f>
        <v>0</v>
      </c>
      <c r="Q141" s="145">
        <v>8.4000000000000003E-4</v>
      </c>
      <c r="R141" s="145">
        <f>Q141*H141</f>
        <v>2.8627199999999998E-2</v>
      </c>
      <c r="S141" s="145">
        <v>0</v>
      </c>
      <c r="T141" s="146">
        <f>S141*H141</f>
        <v>0</v>
      </c>
      <c r="AR141" s="147" t="s">
        <v>148</v>
      </c>
      <c r="AT141" s="147" t="s">
        <v>155</v>
      </c>
      <c r="AU141" s="147" t="s">
        <v>87</v>
      </c>
      <c r="AY141" s="17" t="s">
        <v>149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85</v>
      </c>
      <c r="BK141" s="148">
        <f>ROUND(I141*H141,2)</f>
        <v>0</v>
      </c>
      <c r="BL141" s="17" t="s">
        <v>148</v>
      </c>
      <c r="BM141" s="147" t="s">
        <v>2042</v>
      </c>
    </row>
    <row r="142" spans="2:65" s="1" customFormat="1" ht="10.199999999999999">
      <c r="B142" s="32"/>
      <c r="D142" s="149" t="s">
        <v>162</v>
      </c>
      <c r="F142" s="150" t="s">
        <v>360</v>
      </c>
      <c r="I142" s="151"/>
      <c r="L142" s="32"/>
      <c r="M142" s="152"/>
      <c r="T142" s="56"/>
      <c r="AT142" s="17" t="s">
        <v>162</v>
      </c>
      <c r="AU142" s="17" t="s">
        <v>87</v>
      </c>
    </row>
    <row r="143" spans="2:65" s="12" customFormat="1" ht="10.199999999999999">
      <c r="B143" s="153"/>
      <c r="D143" s="149" t="s">
        <v>163</v>
      </c>
      <c r="E143" s="154" t="s">
        <v>1</v>
      </c>
      <c r="F143" s="155" t="s">
        <v>2207</v>
      </c>
      <c r="H143" s="154" t="s">
        <v>1</v>
      </c>
      <c r="I143" s="156"/>
      <c r="L143" s="153"/>
      <c r="M143" s="157"/>
      <c r="T143" s="158"/>
      <c r="AT143" s="154" t="s">
        <v>163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149</v>
      </c>
    </row>
    <row r="144" spans="2:65" s="13" customFormat="1" ht="10.199999999999999">
      <c r="B144" s="159"/>
      <c r="D144" s="149" t="s">
        <v>163</v>
      </c>
      <c r="E144" s="160" t="s">
        <v>1</v>
      </c>
      <c r="F144" s="161" t="s">
        <v>2208</v>
      </c>
      <c r="H144" s="162">
        <v>34.08</v>
      </c>
      <c r="I144" s="163"/>
      <c r="L144" s="159"/>
      <c r="M144" s="164"/>
      <c r="T144" s="165"/>
      <c r="AT144" s="160" t="s">
        <v>163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149</v>
      </c>
    </row>
    <row r="145" spans="2:65" s="1" customFormat="1" ht="16.5" customHeight="1">
      <c r="B145" s="32"/>
      <c r="C145" s="136" t="s">
        <v>152</v>
      </c>
      <c r="D145" s="136" t="s">
        <v>155</v>
      </c>
      <c r="E145" s="137" t="s">
        <v>363</v>
      </c>
      <c r="F145" s="138" t="s">
        <v>364</v>
      </c>
      <c r="G145" s="139" t="s">
        <v>261</v>
      </c>
      <c r="H145" s="140">
        <v>34.08</v>
      </c>
      <c r="I145" s="141"/>
      <c r="J145" s="142">
        <f>ROUND(I145*H145,2)</f>
        <v>0</v>
      </c>
      <c r="K145" s="138" t="s">
        <v>159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148</v>
      </c>
      <c r="AT145" s="147" t="s">
        <v>155</v>
      </c>
      <c r="AU145" s="147" t="s">
        <v>87</v>
      </c>
      <c r="AY145" s="17" t="s">
        <v>149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148</v>
      </c>
      <c r="BM145" s="147" t="s">
        <v>2045</v>
      </c>
    </row>
    <row r="146" spans="2:65" s="1" customFormat="1" ht="19.2">
      <c r="B146" s="32"/>
      <c r="D146" s="149" t="s">
        <v>162</v>
      </c>
      <c r="F146" s="150" t="s">
        <v>366</v>
      </c>
      <c r="I146" s="151"/>
      <c r="L146" s="32"/>
      <c r="M146" s="152"/>
      <c r="T146" s="56"/>
      <c r="AT146" s="17" t="s">
        <v>162</v>
      </c>
      <c r="AU146" s="17" t="s">
        <v>87</v>
      </c>
    </row>
    <row r="147" spans="2:65" s="13" customFormat="1" ht="10.199999999999999">
      <c r="B147" s="159"/>
      <c r="D147" s="149" t="s">
        <v>163</v>
      </c>
      <c r="E147" s="160" t="s">
        <v>1</v>
      </c>
      <c r="F147" s="161" t="s">
        <v>2209</v>
      </c>
      <c r="H147" s="162">
        <v>34.08</v>
      </c>
      <c r="I147" s="163"/>
      <c r="L147" s="159"/>
      <c r="M147" s="164"/>
      <c r="T147" s="165"/>
      <c r="AT147" s="160" t="s">
        <v>163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149</v>
      </c>
    </row>
    <row r="148" spans="2:65" s="1" customFormat="1" ht="21.75" customHeight="1">
      <c r="B148" s="32"/>
      <c r="C148" s="136" t="s">
        <v>189</v>
      </c>
      <c r="D148" s="136" t="s">
        <v>155</v>
      </c>
      <c r="E148" s="137" t="s">
        <v>376</v>
      </c>
      <c r="F148" s="138" t="s">
        <v>377</v>
      </c>
      <c r="G148" s="139" t="s">
        <v>327</v>
      </c>
      <c r="H148" s="140">
        <v>7.609</v>
      </c>
      <c r="I148" s="141"/>
      <c r="J148" s="142">
        <f>ROUND(I148*H148,2)</f>
        <v>0</v>
      </c>
      <c r="K148" s="138" t="s">
        <v>159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148</v>
      </c>
      <c r="AT148" s="147" t="s">
        <v>155</v>
      </c>
      <c r="AU148" s="147" t="s">
        <v>87</v>
      </c>
      <c r="AY148" s="17" t="s">
        <v>149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148</v>
      </c>
      <c r="BM148" s="147" t="s">
        <v>2047</v>
      </c>
    </row>
    <row r="149" spans="2:65" s="1" customFormat="1" ht="19.2">
      <c r="B149" s="32"/>
      <c r="D149" s="149" t="s">
        <v>162</v>
      </c>
      <c r="F149" s="150" t="s">
        <v>379</v>
      </c>
      <c r="I149" s="151"/>
      <c r="L149" s="32"/>
      <c r="M149" s="152"/>
      <c r="T149" s="56"/>
      <c r="AT149" s="17" t="s">
        <v>162</v>
      </c>
      <c r="AU149" s="17" t="s">
        <v>87</v>
      </c>
    </row>
    <row r="150" spans="2:65" s="12" customFormat="1" ht="10.199999999999999">
      <c r="B150" s="153"/>
      <c r="D150" s="149" t="s">
        <v>163</v>
      </c>
      <c r="E150" s="154" t="s">
        <v>1</v>
      </c>
      <c r="F150" s="155" t="s">
        <v>381</v>
      </c>
      <c r="H150" s="154" t="s">
        <v>1</v>
      </c>
      <c r="I150" s="156"/>
      <c r="L150" s="153"/>
      <c r="M150" s="157"/>
      <c r="T150" s="158"/>
      <c r="AT150" s="154" t="s">
        <v>163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149</v>
      </c>
    </row>
    <row r="151" spans="2:65" s="13" customFormat="1" ht="10.199999999999999">
      <c r="B151" s="159"/>
      <c r="D151" s="149" t="s">
        <v>163</v>
      </c>
      <c r="E151" s="160" t="s">
        <v>1</v>
      </c>
      <c r="F151" s="161" t="s">
        <v>2210</v>
      </c>
      <c r="H151" s="162">
        <v>15.34</v>
      </c>
      <c r="I151" s="163"/>
      <c r="L151" s="159"/>
      <c r="M151" s="164"/>
      <c r="T151" s="165"/>
      <c r="AT151" s="160" t="s">
        <v>163</v>
      </c>
      <c r="AU151" s="160" t="s">
        <v>87</v>
      </c>
      <c r="AV151" s="13" t="s">
        <v>87</v>
      </c>
      <c r="AW151" s="13" t="s">
        <v>33</v>
      </c>
      <c r="AX151" s="13" t="s">
        <v>77</v>
      </c>
      <c r="AY151" s="160" t="s">
        <v>149</v>
      </c>
    </row>
    <row r="152" spans="2:65" s="13" customFormat="1" ht="10.199999999999999">
      <c r="B152" s="159"/>
      <c r="D152" s="149" t="s">
        <v>163</v>
      </c>
      <c r="E152" s="160" t="s">
        <v>1</v>
      </c>
      <c r="F152" s="161" t="s">
        <v>2211</v>
      </c>
      <c r="H152" s="162">
        <v>-7.7309999999999999</v>
      </c>
      <c r="I152" s="163"/>
      <c r="L152" s="159"/>
      <c r="M152" s="164"/>
      <c r="T152" s="165"/>
      <c r="AT152" s="160" t="s">
        <v>163</v>
      </c>
      <c r="AU152" s="160" t="s">
        <v>87</v>
      </c>
      <c r="AV152" s="13" t="s">
        <v>87</v>
      </c>
      <c r="AW152" s="13" t="s">
        <v>33</v>
      </c>
      <c r="AX152" s="13" t="s">
        <v>77</v>
      </c>
      <c r="AY152" s="160" t="s">
        <v>149</v>
      </c>
    </row>
    <row r="153" spans="2:65" s="14" customFormat="1" ht="10.199999999999999">
      <c r="B153" s="169"/>
      <c r="D153" s="149" t="s">
        <v>163</v>
      </c>
      <c r="E153" s="170" t="s">
        <v>1</v>
      </c>
      <c r="F153" s="171" t="s">
        <v>271</v>
      </c>
      <c r="H153" s="172">
        <v>7.609</v>
      </c>
      <c r="I153" s="173"/>
      <c r="L153" s="169"/>
      <c r="M153" s="174"/>
      <c r="T153" s="175"/>
      <c r="AT153" s="170" t="s">
        <v>163</v>
      </c>
      <c r="AU153" s="170" t="s">
        <v>87</v>
      </c>
      <c r="AV153" s="14" t="s">
        <v>148</v>
      </c>
      <c r="AW153" s="14" t="s">
        <v>33</v>
      </c>
      <c r="AX153" s="14" t="s">
        <v>85</v>
      </c>
      <c r="AY153" s="170" t="s">
        <v>149</v>
      </c>
    </row>
    <row r="154" spans="2:65" s="1" customFormat="1" ht="24.15" customHeight="1">
      <c r="B154" s="32"/>
      <c r="C154" s="136" t="s">
        <v>195</v>
      </c>
      <c r="D154" s="136" t="s">
        <v>155</v>
      </c>
      <c r="E154" s="137" t="s">
        <v>387</v>
      </c>
      <c r="F154" s="138" t="s">
        <v>388</v>
      </c>
      <c r="G154" s="139" t="s">
        <v>327</v>
      </c>
      <c r="H154" s="140">
        <v>83.698999999999998</v>
      </c>
      <c r="I154" s="141"/>
      <c r="J154" s="142">
        <f>ROUND(I154*H154,2)</f>
        <v>0</v>
      </c>
      <c r="K154" s="138" t="s">
        <v>159</v>
      </c>
      <c r="L154" s="32"/>
      <c r="M154" s="143" t="s">
        <v>1</v>
      </c>
      <c r="N154" s="144" t="s">
        <v>42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148</v>
      </c>
      <c r="AT154" s="147" t="s">
        <v>155</v>
      </c>
      <c r="AU154" s="147" t="s">
        <v>87</v>
      </c>
      <c r="AY154" s="17" t="s">
        <v>149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85</v>
      </c>
      <c r="BK154" s="148">
        <f>ROUND(I154*H154,2)</f>
        <v>0</v>
      </c>
      <c r="BL154" s="17" t="s">
        <v>148</v>
      </c>
      <c r="BM154" s="147" t="s">
        <v>2051</v>
      </c>
    </row>
    <row r="155" spans="2:65" s="1" customFormat="1" ht="28.8">
      <c r="B155" s="32"/>
      <c r="D155" s="149" t="s">
        <v>162</v>
      </c>
      <c r="F155" s="150" t="s">
        <v>390</v>
      </c>
      <c r="I155" s="151"/>
      <c r="L155" s="32"/>
      <c r="M155" s="152"/>
      <c r="T155" s="56"/>
      <c r="AT155" s="17" t="s">
        <v>162</v>
      </c>
      <c r="AU155" s="17" t="s">
        <v>87</v>
      </c>
    </row>
    <row r="156" spans="2:65" s="12" customFormat="1" ht="10.199999999999999">
      <c r="B156" s="153"/>
      <c r="D156" s="149" t="s">
        <v>163</v>
      </c>
      <c r="E156" s="154" t="s">
        <v>1</v>
      </c>
      <c r="F156" s="155" t="s">
        <v>381</v>
      </c>
      <c r="H156" s="154" t="s">
        <v>1</v>
      </c>
      <c r="I156" s="156"/>
      <c r="L156" s="153"/>
      <c r="M156" s="157"/>
      <c r="T156" s="158"/>
      <c r="AT156" s="154" t="s">
        <v>163</v>
      </c>
      <c r="AU156" s="154" t="s">
        <v>87</v>
      </c>
      <c r="AV156" s="12" t="s">
        <v>85</v>
      </c>
      <c r="AW156" s="12" t="s">
        <v>33</v>
      </c>
      <c r="AX156" s="12" t="s">
        <v>77</v>
      </c>
      <c r="AY156" s="154" t="s">
        <v>149</v>
      </c>
    </row>
    <row r="157" spans="2:65" s="13" customFormat="1" ht="10.199999999999999">
      <c r="B157" s="159"/>
      <c r="D157" s="149" t="s">
        <v>163</v>
      </c>
      <c r="E157" s="160" t="s">
        <v>1</v>
      </c>
      <c r="F157" s="161" t="s">
        <v>2212</v>
      </c>
      <c r="H157" s="162">
        <v>83.698999999999998</v>
      </c>
      <c r="I157" s="163"/>
      <c r="L157" s="159"/>
      <c r="M157" s="164"/>
      <c r="T157" s="165"/>
      <c r="AT157" s="160" t="s">
        <v>163</v>
      </c>
      <c r="AU157" s="160" t="s">
        <v>87</v>
      </c>
      <c r="AV157" s="13" t="s">
        <v>87</v>
      </c>
      <c r="AW157" s="13" t="s">
        <v>33</v>
      </c>
      <c r="AX157" s="13" t="s">
        <v>85</v>
      </c>
      <c r="AY157" s="160" t="s">
        <v>149</v>
      </c>
    </row>
    <row r="158" spans="2:65" s="1" customFormat="1" ht="16.5" customHeight="1">
      <c r="B158" s="32"/>
      <c r="C158" s="136" t="s">
        <v>200</v>
      </c>
      <c r="D158" s="136" t="s">
        <v>155</v>
      </c>
      <c r="E158" s="137" t="s">
        <v>393</v>
      </c>
      <c r="F158" s="138" t="s">
        <v>394</v>
      </c>
      <c r="G158" s="139" t="s">
        <v>395</v>
      </c>
      <c r="H158" s="140">
        <v>13.696</v>
      </c>
      <c r="I158" s="141"/>
      <c r="J158" s="142">
        <f>ROUND(I158*H158,2)</f>
        <v>0</v>
      </c>
      <c r="K158" s="138" t="s">
        <v>159</v>
      </c>
      <c r="L158" s="32"/>
      <c r="M158" s="143" t="s">
        <v>1</v>
      </c>
      <c r="N158" s="144" t="s">
        <v>42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148</v>
      </c>
      <c r="AT158" s="147" t="s">
        <v>155</v>
      </c>
      <c r="AU158" s="147" t="s">
        <v>87</v>
      </c>
      <c r="AY158" s="17" t="s">
        <v>149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85</v>
      </c>
      <c r="BK158" s="148">
        <f>ROUND(I158*H158,2)</f>
        <v>0</v>
      </c>
      <c r="BL158" s="17" t="s">
        <v>148</v>
      </c>
      <c r="BM158" s="147" t="s">
        <v>2053</v>
      </c>
    </row>
    <row r="159" spans="2:65" s="1" customFormat="1" ht="19.2">
      <c r="B159" s="32"/>
      <c r="D159" s="149" t="s">
        <v>162</v>
      </c>
      <c r="F159" s="150" t="s">
        <v>397</v>
      </c>
      <c r="I159" s="151"/>
      <c r="L159" s="32"/>
      <c r="M159" s="152"/>
      <c r="T159" s="56"/>
      <c r="AT159" s="17" t="s">
        <v>162</v>
      </c>
      <c r="AU159" s="17" t="s">
        <v>87</v>
      </c>
    </row>
    <row r="160" spans="2:65" s="13" customFormat="1" ht="10.199999999999999">
      <c r="B160" s="159"/>
      <c r="D160" s="149" t="s">
        <v>163</v>
      </c>
      <c r="E160" s="160" t="s">
        <v>1</v>
      </c>
      <c r="F160" s="161" t="s">
        <v>2213</v>
      </c>
      <c r="H160" s="162">
        <v>13.696</v>
      </c>
      <c r="I160" s="163"/>
      <c r="L160" s="159"/>
      <c r="M160" s="164"/>
      <c r="T160" s="165"/>
      <c r="AT160" s="160" t="s">
        <v>163</v>
      </c>
      <c r="AU160" s="160" t="s">
        <v>87</v>
      </c>
      <c r="AV160" s="13" t="s">
        <v>87</v>
      </c>
      <c r="AW160" s="13" t="s">
        <v>33</v>
      </c>
      <c r="AX160" s="13" t="s">
        <v>85</v>
      </c>
      <c r="AY160" s="160" t="s">
        <v>149</v>
      </c>
    </row>
    <row r="161" spans="2:65" s="1" customFormat="1" ht="16.5" customHeight="1">
      <c r="B161" s="32"/>
      <c r="C161" s="136" t="s">
        <v>209</v>
      </c>
      <c r="D161" s="136" t="s">
        <v>155</v>
      </c>
      <c r="E161" s="137" t="s">
        <v>422</v>
      </c>
      <c r="F161" s="138" t="s">
        <v>423</v>
      </c>
      <c r="G161" s="139" t="s">
        <v>327</v>
      </c>
      <c r="H161" s="140">
        <v>7.7309999999999999</v>
      </c>
      <c r="I161" s="141"/>
      <c r="J161" s="142">
        <f>ROUND(I161*H161,2)</f>
        <v>0</v>
      </c>
      <c r="K161" s="138" t="s">
        <v>159</v>
      </c>
      <c r="L161" s="32"/>
      <c r="M161" s="143" t="s">
        <v>1</v>
      </c>
      <c r="N161" s="144" t="s">
        <v>42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148</v>
      </c>
      <c r="AT161" s="147" t="s">
        <v>155</v>
      </c>
      <c r="AU161" s="147" t="s">
        <v>87</v>
      </c>
      <c r="AY161" s="17" t="s">
        <v>149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85</v>
      </c>
      <c r="BK161" s="148">
        <f>ROUND(I161*H161,2)</f>
        <v>0</v>
      </c>
      <c r="BL161" s="17" t="s">
        <v>148</v>
      </c>
      <c r="BM161" s="147" t="s">
        <v>2055</v>
      </c>
    </row>
    <row r="162" spans="2:65" s="1" customFormat="1" ht="19.2">
      <c r="B162" s="32"/>
      <c r="D162" s="149" t="s">
        <v>162</v>
      </c>
      <c r="F162" s="150" t="s">
        <v>425</v>
      </c>
      <c r="I162" s="151"/>
      <c r="L162" s="32"/>
      <c r="M162" s="152"/>
      <c r="T162" s="56"/>
      <c r="AT162" s="17" t="s">
        <v>162</v>
      </c>
      <c r="AU162" s="17" t="s">
        <v>87</v>
      </c>
    </row>
    <row r="163" spans="2:65" s="13" customFormat="1" ht="10.199999999999999">
      <c r="B163" s="159"/>
      <c r="D163" s="149" t="s">
        <v>163</v>
      </c>
      <c r="E163" s="160" t="s">
        <v>1</v>
      </c>
      <c r="F163" s="161" t="s">
        <v>2214</v>
      </c>
      <c r="H163" s="162">
        <v>15.34</v>
      </c>
      <c r="I163" s="163"/>
      <c r="L163" s="159"/>
      <c r="M163" s="164"/>
      <c r="T163" s="165"/>
      <c r="AT163" s="160" t="s">
        <v>163</v>
      </c>
      <c r="AU163" s="160" t="s">
        <v>87</v>
      </c>
      <c r="AV163" s="13" t="s">
        <v>87</v>
      </c>
      <c r="AW163" s="13" t="s">
        <v>33</v>
      </c>
      <c r="AX163" s="13" t="s">
        <v>77</v>
      </c>
      <c r="AY163" s="160" t="s">
        <v>149</v>
      </c>
    </row>
    <row r="164" spans="2:65" s="13" customFormat="1" ht="10.199999999999999">
      <c r="B164" s="159"/>
      <c r="D164" s="149" t="s">
        <v>163</v>
      </c>
      <c r="E164" s="160" t="s">
        <v>1</v>
      </c>
      <c r="F164" s="161" t="s">
        <v>2215</v>
      </c>
      <c r="H164" s="162">
        <v>-5.8789999999999996</v>
      </c>
      <c r="I164" s="163"/>
      <c r="L164" s="159"/>
      <c r="M164" s="164"/>
      <c r="T164" s="165"/>
      <c r="AT164" s="160" t="s">
        <v>163</v>
      </c>
      <c r="AU164" s="160" t="s">
        <v>87</v>
      </c>
      <c r="AV164" s="13" t="s">
        <v>87</v>
      </c>
      <c r="AW164" s="13" t="s">
        <v>33</v>
      </c>
      <c r="AX164" s="13" t="s">
        <v>77</v>
      </c>
      <c r="AY164" s="160" t="s">
        <v>149</v>
      </c>
    </row>
    <row r="165" spans="2:65" s="12" customFormat="1" ht="10.199999999999999">
      <c r="B165" s="153"/>
      <c r="D165" s="149" t="s">
        <v>163</v>
      </c>
      <c r="E165" s="154" t="s">
        <v>1</v>
      </c>
      <c r="F165" s="155" t="s">
        <v>2154</v>
      </c>
      <c r="H165" s="154" t="s">
        <v>1</v>
      </c>
      <c r="I165" s="156"/>
      <c r="L165" s="153"/>
      <c r="M165" s="157"/>
      <c r="T165" s="158"/>
      <c r="AT165" s="154" t="s">
        <v>163</v>
      </c>
      <c r="AU165" s="154" t="s">
        <v>87</v>
      </c>
      <c r="AV165" s="12" t="s">
        <v>85</v>
      </c>
      <c r="AW165" s="12" t="s">
        <v>33</v>
      </c>
      <c r="AX165" s="12" t="s">
        <v>77</v>
      </c>
      <c r="AY165" s="154" t="s">
        <v>149</v>
      </c>
    </row>
    <row r="166" spans="2:65" s="13" customFormat="1" ht="10.199999999999999">
      <c r="B166" s="159"/>
      <c r="D166" s="149" t="s">
        <v>163</v>
      </c>
      <c r="E166" s="160" t="s">
        <v>1</v>
      </c>
      <c r="F166" s="161" t="s">
        <v>2216</v>
      </c>
      <c r="H166" s="162">
        <v>-1.278</v>
      </c>
      <c r="I166" s="163"/>
      <c r="L166" s="159"/>
      <c r="M166" s="164"/>
      <c r="T166" s="165"/>
      <c r="AT166" s="160" t="s">
        <v>163</v>
      </c>
      <c r="AU166" s="160" t="s">
        <v>87</v>
      </c>
      <c r="AV166" s="13" t="s">
        <v>87</v>
      </c>
      <c r="AW166" s="13" t="s">
        <v>33</v>
      </c>
      <c r="AX166" s="13" t="s">
        <v>77</v>
      </c>
      <c r="AY166" s="160" t="s">
        <v>149</v>
      </c>
    </row>
    <row r="167" spans="2:65" s="12" customFormat="1" ht="10.199999999999999">
      <c r="B167" s="153"/>
      <c r="D167" s="149" t="s">
        <v>163</v>
      </c>
      <c r="E167" s="154" t="s">
        <v>1</v>
      </c>
      <c r="F167" s="155" t="s">
        <v>2217</v>
      </c>
      <c r="H167" s="154" t="s">
        <v>1</v>
      </c>
      <c r="I167" s="156"/>
      <c r="L167" s="153"/>
      <c r="M167" s="157"/>
      <c r="T167" s="158"/>
      <c r="AT167" s="154" t="s">
        <v>163</v>
      </c>
      <c r="AU167" s="154" t="s">
        <v>87</v>
      </c>
      <c r="AV167" s="12" t="s">
        <v>85</v>
      </c>
      <c r="AW167" s="12" t="s">
        <v>33</v>
      </c>
      <c r="AX167" s="12" t="s">
        <v>77</v>
      </c>
      <c r="AY167" s="154" t="s">
        <v>149</v>
      </c>
    </row>
    <row r="168" spans="2:65" s="13" customFormat="1" ht="10.199999999999999">
      <c r="B168" s="159"/>
      <c r="D168" s="149" t="s">
        <v>163</v>
      </c>
      <c r="E168" s="160" t="s">
        <v>1</v>
      </c>
      <c r="F168" s="161" t="s">
        <v>2218</v>
      </c>
      <c r="H168" s="162">
        <v>-0.45200000000000001</v>
      </c>
      <c r="I168" s="163"/>
      <c r="L168" s="159"/>
      <c r="M168" s="164"/>
      <c r="T168" s="165"/>
      <c r="AT168" s="160" t="s">
        <v>163</v>
      </c>
      <c r="AU168" s="160" t="s">
        <v>87</v>
      </c>
      <c r="AV168" s="13" t="s">
        <v>87</v>
      </c>
      <c r="AW168" s="13" t="s">
        <v>33</v>
      </c>
      <c r="AX168" s="13" t="s">
        <v>77</v>
      </c>
      <c r="AY168" s="160" t="s">
        <v>149</v>
      </c>
    </row>
    <row r="169" spans="2:65" s="12" customFormat="1" ht="10.199999999999999">
      <c r="B169" s="153"/>
      <c r="D169" s="149" t="s">
        <v>163</v>
      </c>
      <c r="E169" s="154" t="s">
        <v>1</v>
      </c>
      <c r="F169" s="155" t="s">
        <v>1286</v>
      </c>
      <c r="H169" s="154" t="s">
        <v>1</v>
      </c>
      <c r="I169" s="156"/>
      <c r="L169" s="153"/>
      <c r="M169" s="157"/>
      <c r="T169" s="158"/>
      <c r="AT169" s="154" t="s">
        <v>163</v>
      </c>
      <c r="AU169" s="154" t="s">
        <v>87</v>
      </c>
      <c r="AV169" s="12" t="s">
        <v>85</v>
      </c>
      <c r="AW169" s="12" t="s">
        <v>33</v>
      </c>
      <c r="AX169" s="12" t="s">
        <v>77</v>
      </c>
      <c r="AY169" s="154" t="s">
        <v>149</v>
      </c>
    </row>
    <row r="170" spans="2:65" s="14" customFormat="1" ht="10.199999999999999">
      <c r="B170" s="169"/>
      <c r="D170" s="149" t="s">
        <v>163</v>
      </c>
      <c r="E170" s="170" t="s">
        <v>1</v>
      </c>
      <c r="F170" s="171" t="s">
        <v>271</v>
      </c>
      <c r="H170" s="172">
        <v>7.7309999999999999</v>
      </c>
      <c r="I170" s="173"/>
      <c r="L170" s="169"/>
      <c r="M170" s="174"/>
      <c r="T170" s="175"/>
      <c r="AT170" s="170" t="s">
        <v>163</v>
      </c>
      <c r="AU170" s="170" t="s">
        <v>87</v>
      </c>
      <c r="AV170" s="14" t="s">
        <v>148</v>
      </c>
      <c r="AW170" s="14" t="s">
        <v>33</v>
      </c>
      <c r="AX170" s="14" t="s">
        <v>85</v>
      </c>
      <c r="AY170" s="170" t="s">
        <v>149</v>
      </c>
    </row>
    <row r="171" spans="2:65" s="1" customFormat="1" ht="16.5" customHeight="1">
      <c r="B171" s="32"/>
      <c r="C171" s="136" t="s">
        <v>216</v>
      </c>
      <c r="D171" s="136" t="s">
        <v>155</v>
      </c>
      <c r="E171" s="137" t="s">
        <v>1287</v>
      </c>
      <c r="F171" s="138" t="s">
        <v>1288</v>
      </c>
      <c r="G171" s="139" t="s">
        <v>327</v>
      </c>
      <c r="H171" s="140">
        <v>5.5940000000000003</v>
      </c>
      <c r="I171" s="141"/>
      <c r="J171" s="142">
        <f>ROUND(I171*H171,2)</f>
        <v>0</v>
      </c>
      <c r="K171" s="138" t="s">
        <v>159</v>
      </c>
      <c r="L171" s="32"/>
      <c r="M171" s="143" t="s">
        <v>1</v>
      </c>
      <c r="N171" s="144" t="s">
        <v>42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148</v>
      </c>
      <c r="AT171" s="147" t="s">
        <v>155</v>
      </c>
      <c r="AU171" s="147" t="s">
        <v>87</v>
      </c>
      <c r="AY171" s="17" t="s">
        <v>149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85</v>
      </c>
      <c r="BK171" s="148">
        <f>ROUND(I171*H171,2)</f>
        <v>0</v>
      </c>
      <c r="BL171" s="17" t="s">
        <v>148</v>
      </c>
      <c r="BM171" s="147" t="s">
        <v>2063</v>
      </c>
    </row>
    <row r="172" spans="2:65" s="1" customFormat="1" ht="19.2">
      <c r="B172" s="32"/>
      <c r="D172" s="149" t="s">
        <v>162</v>
      </c>
      <c r="F172" s="150" t="s">
        <v>1290</v>
      </c>
      <c r="I172" s="151"/>
      <c r="L172" s="32"/>
      <c r="M172" s="152"/>
      <c r="T172" s="56"/>
      <c r="AT172" s="17" t="s">
        <v>162</v>
      </c>
      <c r="AU172" s="17" t="s">
        <v>87</v>
      </c>
    </row>
    <row r="173" spans="2:65" s="12" customFormat="1" ht="10.199999999999999">
      <c r="B173" s="153"/>
      <c r="D173" s="149" t="s">
        <v>163</v>
      </c>
      <c r="E173" s="154" t="s">
        <v>1</v>
      </c>
      <c r="F173" s="155" t="s">
        <v>2157</v>
      </c>
      <c r="H173" s="154" t="s">
        <v>1</v>
      </c>
      <c r="I173" s="156"/>
      <c r="L173" s="153"/>
      <c r="M173" s="157"/>
      <c r="T173" s="158"/>
      <c r="AT173" s="154" t="s">
        <v>163</v>
      </c>
      <c r="AU173" s="154" t="s">
        <v>87</v>
      </c>
      <c r="AV173" s="12" t="s">
        <v>85</v>
      </c>
      <c r="AW173" s="12" t="s">
        <v>33</v>
      </c>
      <c r="AX173" s="12" t="s">
        <v>77</v>
      </c>
      <c r="AY173" s="154" t="s">
        <v>149</v>
      </c>
    </row>
    <row r="174" spans="2:65" s="13" customFormat="1" ht="10.199999999999999">
      <c r="B174" s="159"/>
      <c r="D174" s="149" t="s">
        <v>163</v>
      </c>
      <c r="E174" s="160" t="s">
        <v>1</v>
      </c>
      <c r="F174" s="161" t="s">
        <v>2219</v>
      </c>
      <c r="H174" s="162">
        <v>5.8789999999999996</v>
      </c>
      <c r="I174" s="163"/>
      <c r="L174" s="159"/>
      <c r="M174" s="164"/>
      <c r="T174" s="165"/>
      <c r="AT174" s="160" t="s">
        <v>163</v>
      </c>
      <c r="AU174" s="160" t="s">
        <v>87</v>
      </c>
      <c r="AV174" s="13" t="s">
        <v>87</v>
      </c>
      <c r="AW174" s="13" t="s">
        <v>33</v>
      </c>
      <c r="AX174" s="13" t="s">
        <v>77</v>
      </c>
      <c r="AY174" s="160" t="s">
        <v>149</v>
      </c>
    </row>
    <row r="175" spans="2:65" s="12" customFormat="1" ht="10.199999999999999">
      <c r="B175" s="153"/>
      <c r="D175" s="149" t="s">
        <v>163</v>
      </c>
      <c r="E175" s="154" t="s">
        <v>1</v>
      </c>
      <c r="F175" s="155" t="s">
        <v>444</v>
      </c>
      <c r="H175" s="154" t="s">
        <v>1</v>
      </c>
      <c r="I175" s="156"/>
      <c r="L175" s="153"/>
      <c r="M175" s="157"/>
      <c r="T175" s="158"/>
      <c r="AT175" s="154" t="s">
        <v>163</v>
      </c>
      <c r="AU175" s="154" t="s">
        <v>87</v>
      </c>
      <c r="AV175" s="12" t="s">
        <v>85</v>
      </c>
      <c r="AW175" s="12" t="s">
        <v>33</v>
      </c>
      <c r="AX175" s="12" t="s">
        <v>77</v>
      </c>
      <c r="AY175" s="154" t="s">
        <v>149</v>
      </c>
    </row>
    <row r="176" spans="2:65" s="13" customFormat="1" ht="10.199999999999999">
      <c r="B176" s="159"/>
      <c r="D176" s="149" t="s">
        <v>163</v>
      </c>
      <c r="E176" s="160" t="s">
        <v>1</v>
      </c>
      <c r="F176" s="161" t="s">
        <v>2220</v>
      </c>
      <c r="H176" s="162">
        <v>-0.28499999999999998</v>
      </c>
      <c r="I176" s="163"/>
      <c r="L176" s="159"/>
      <c r="M176" s="164"/>
      <c r="T176" s="165"/>
      <c r="AT176" s="160" t="s">
        <v>163</v>
      </c>
      <c r="AU176" s="160" t="s">
        <v>87</v>
      </c>
      <c r="AV176" s="13" t="s">
        <v>87</v>
      </c>
      <c r="AW176" s="13" t="s">
        <v>33</v>
      </c>
      <c r="AX176" s="13" t="s">
        <v>77</v>
      </c>
      <c r="AY176" s="160" t="s">
        <v>149</v>
      </c>
    </row>
    <row r="177" spans="2:65" s="14" customFormat="1" ht="10.199999999999999">
      <c r="B177" s="169"/>
      <c r="D177" s="149" t="s">
        <v>163</v>
      </c>
      <c r="E177" s="170" t="s">
        <v>1</v>
      </c>
      <c r="F177" s="171" t="s">
        <v>271</v>
      </c>
      <c r="H177" s="172">
        <v>5.5940000000000003</v>
      </c>
      <c r="I177" s="173"/>
      <c r="L177" s="169"/>
      <c r="M177" s="174"/>
      <c r="T177" s="175"/>
      <c r="AT177" s="170" t="s">
        <v>163</v>
      </c>
      <c r="AU177" s="170" t="s">
        <v>87</v>
      </c>
      <c r="AV177" s="14" t="s">
        <v>148</v>
      </c>
      <c r="AW177" s="14" t="s">
        <v>33</v>
      </c>
      <c r="AX177" s="14" t="s">
        <v>85</v>
      </c>
      <c r="AY177" s="170" t="s">
        <v>149</v>
      </c>
    </row>
    <row r="178" spans="2:65" s="1" customFormat="1" ht="16.5" customHeight="1">
      <c r="B178" s="32"/>
      <c r="C178" s="176" t="s">
        <v>222</v>
      </c>
      <c r="D178" s="176" t="s">
        <v>414</v>
      </c>
      <c r="E178" s="177" t="s">
        <v>448</v>
      </c>
      <c r="F178" s="178" t="s">
        <v>449</v>
      </c>
      <c r="G178" s="179" t="s">
        <v>395</v>
      </c>
      <c r="H178" s="180">
        <v>11.188000000000001</v>
      </c>
      <c r="I178" s="181"/>
      <c r="J178" s="182">
        <f>ROUND(I178*H178,2)</f>
        <v>0</v>
      </c>
      <c r="K178" s="178" t="s">
        <v>159</v>
      </c>
      <c r="L178" s="183"/>
      <c r="M178" s="184" t="s">
        <v>1</v>
      </c>
      <c r="N178" s="185" t="s">
        <v>42</v>
      </c>
      <c r="P178" s="145">
        <f>O178*H178</f>
        <v>0</v>
      </c>
      <c r="Q178" s="145">
        <v>1</v>
      </c>
      <c r="R178" s="145">
        <f>Q178*H178</f>
        <v>11.188000000000001</v>
      </c>
      <c r="S178" s="145">
        <v>0</v>
      </c>
      <c r="T178" s="146">
        <f>S178*H178</f>
        <v>0</v>
      </c>
      <c r="AR178" s="147" t="s">
        <v>200</v>
      </c>
      <c r="AT178" s="147" t="s">
        <v>414</v>
      </c>
      <c r="AU178" s="147" t="s">
        <v>87</v>
      </c>
      <c r="AY178" s="17" t="s">
        <v>149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85</v>
      </c>
      <c r="BK178" s="148">
        <f>ROUND(I178*H178,2)</f>
        <v>0</v>
      </c>
      <c r="BL178" s="17" t="s">
        <v>148</v>
      </c>
      <c r="BM178" s="147" t="s">
        <v>2066</v>
      </c>
    </row>
    <row r="179" spans="2:65" s="1" customFormat="1" ht="10.199999999999999">
      <c r="B179" s="32"/>
      <c r="D179" s="149" t="s">
        <v>162</v>
      </c>
      <c r="F179" s="150" t="s">
        <v>449</v>
      </c>
      <c r="I179" s="151"/>
      <c r="L179" s="32"/>
      <c r="M179" s="152"/>
      <c r="T179" s="56"/>
      <c r="AT179" s="17" t="s">
        <v>162</v>
      </c>
      <c r="AU179" s="17" t="s">
        <v>87</v>
      </c>
    </row>
    <row r="180" spans="2:65" s="13" customFormat="1" ht="10.199999999999999">
      <c r="B180" s="159"/>
      <c r="D180" s="149" t="s">
        <v>163</v>
      </c>
      <c r="E180" s="160" t="s">
        <v>1</v>
      </c>
      <c r="F180" s="161" t="s">
        <v>2221</v>
      </c>
      <c r="H180" s="162">
        <v>11.188000000000001</v>
      </c>
      <c r="I180" s="163"/>
      <c r="L180" s="159"/>
      <c r="M180" s="164"/>
      <c r="T180" s="165"/>
      <c r="AT180" s="160" t="s">
        <v>163</v>
      </c>
      <c r="AU180" s="160" t="s">
        <v>87</v>
      </c>
      <c r="AV180" s="13" t="s">
        <v>87</v>
      </c>
      <c r="AW180" s="13" t="s">
        <v>33</v>
      </c>
      <c r="AX180" s="13" t="s">
        <v>85</v>
      </c>
      <c r="AY180" s="160" t="s">
        <v>149</v>
      </c>
    </row>
    <row r="181" spans="2:65" s="11" customFormat="1" ht="22.8" customHeight="1">
      <c r="B181" s="124"/>
      <c r="D181" s="125" t="s">
        <v>76</v>
      </c>
      <c r="E181" s="134" t="s">
        <v>148</v>
      </c>
      <c r="F181" s="134" t="s">
        <v>628</v>
      </c>
      <c r="I181" s="127"/>
      <c r="J181" s="135">
        <f>BK181</f>
        <v>0</v>
      </c>
      <c r="L181" s="124"/>
      <c r="M181" s="129"/>
      <c r="P181" s="130">
        <f>SUM(P182:P185)</f>
        <v>0</v>
      </c>
      <c r="R181" s="130">
        <f>SUM(R182:R185)</f>
        <v>0</v>
      </c>
      <c r="T181" s="131">
        <f>SUM(T182:T185)</f>
        <v>0</v>
      </c>
      <c r="AR181" s="125" t="s">
        <v>85</v>
      </c>
      <c r="AT181" s="132" t="s">
        <v>76</v>
      </c>
      <c r="AU181" s="132" t="s">
        <v>85</v>
      </c>
      <c r="AY181" s="125" t="s">
        <v>149</v>
      </c>
      <c r="BK181" s="133">
        <f>SUM(BK182:BK185)</f>
        <v>0</v>
      </c>
    </row>
    <row r="182" spans="2:65" s="1" customFormat="1" ht="16.5" customHeight="1">
      <c r="B182" s="32"/>
      <c r="C182" s="136" t="s">
        <v>228</v>
      </c>
      <c r="D182" s="136" t="s">
        <v>155</v>
      </c>
      <c r="E182" s="137" t="s">
        <v>630</v>
      </c>
      <c r="F182" s="138" t="s">
        <v>631</v>
      </c>
      <c r="G182" s="139" t="s">
        <v>327</v>
      </c>
      <c r="H182" s="140">
        <v>1.278</v>
      </c>
      <c r="I182" s="141"/>
      <c r="J182" s="142">
        <f>ROUND(I182*H182,2)</f>
        <v>0</v>
      </c>
      <c r="K182" s="138" t="s">
        <v>159</v>
      </c>
      <c r="L182" s="32"/>
      <c r="M182" s="143" t="s">
        <v>1</v>
      </c>
      <c r="N182" s="144" t="s">
        <v>42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148</v>
      </c>
      <c r="AT182" s="147" t="s">
        <v>155</v>
      </c>
      <c r="AU182" s="147" t="s">
        <v>87</v>
      </c>
      <c r="AY182" s="17" t="s">
        <v>149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85</v>
      </c>
      <c r="BK182" s="148">
        <f>ROUND(I182*H182,2)</f>
        <v>0</v>
      </c>
      <c r="BL182" s="17" t="s">
        <v>148</v>
      </c>
      <c r="BM182" s="147" t="s">
        <v>2068</v>
      </c>
    </row>
    <row r="183" spans="2:65" s="1" customFormat="1" ht="10.199999999999999">
      <c r="B183" s="32"/>
      <c r="D183" s="149" t="s">
        <v>162</v>
      </c>
      <c r="F183" s="150" t="s">
        <v>633</v>
      </c>
      <c r="I183" s="151"/>
      <c r="L183" s="32"/>
      <c r="M183" s="152"/>
      <c r="T183" s="56"/>
      <c r="AT183" s="17" t="s">
        <v>162</v>
      </c>
      <c r="AU183" s="17" t="s">
        <v>87</v>
      </c>
    </row>
    <row r="184" spans="2:65" s="12" customFormat="1" ht="10.199999999999999">
      <c r="B184" s="153"/>
      <c r="D184" s="149" t="s">
        <v>163</v>
      </c>
      <c r="E184" s="154" t="s">
        <v>1</v>
      </c>
      <c r="F184" s="155" t="s">
        <v>2162</v>
      </c>
      <c r="H184" s="154" t="s">
        <v>1</v>
      </c>
      <c r="I184" s="156"/>
      <c r="L184" s="153"/>
      <c r="M184" s="157"/>
      <c r="T184" s="158"/>
      <c r="AT184" s="154" t="s">
        <v>163</v>
      </c>
      <c r="AU184" s="154" t="s">
        <v>87</v>
      </c>
      <c r="AV184" s="12" t="s">
        <v>85</v>
      </c>
      <c r="AW184" s="12" t="s">
        <v>33</v>
      </c>
      <c r="AX184" s="12" t="s">
        <v>77</v>
      </c>
      <c r="AY184" s="154" t="s">
        <v>149</v>
      </c>
    </row>
    <row r="185" spans="2:65" s="13" customFormat="1" ht="10.199999999999999">
      <c r="B185" s="159"/>
      <c r="D185" s="149" t="s">
        <v>163</v>
      </c>
      <c r="E185" s="160" t="s">
        <v>1</v>
      </c>
      <c r="F185" s="161" t="s">
        <v>2222</v>
      </c>
      <c r="H185" s="162">
        <v>1.278</v>
      </c>
      <c r="I185" s="163"/>
      <c r="L185" s="159"/>
      <c r="M185" s="164"/>
      <c r="T185" s="165"/>
      <c r="AT185" s="160" t="s">
        <v>163</v>
      </c>
      <c r="AU185" s="160" t="s">
        <v>87</v>
      </c>
      <c r="AV185" s="13" t="s">
        <v>87</v>
      </c>
      <c r="AW185" s="13" t="s">
        <v>33</v>
      </c>
      <c r="AX185" s="13" t="s">
        <v>85</v>
      </c>
      <c r="AY185" s="160" t="s">
        <v>149</v>
      </c>
    </row>
    <row r="186" spans="2:65" s="11" customFormat="1" ht="22.8" customHeight="1">
      <c r="B186" s="124"/>
      <c r="D186" s="125" t="s">
        <v>76</v>
      </c>
      <c r="E186" s="134" t="s">
        <v>200</v>
      </c>
      <c r="F186" s="134" t="s">
        <v>844</v>
      </c>
      <c r="I186" s="127"/>
      <c r="J186" s="135">
        <f>BK186</f>
        <v>0</v>
      </c>
      <c r="L186" s="124"/>
      <c r="M186" s="129"/>
      <c r="P186" s="130">
        <f>SUM(P187:P205)</f>
        <v>0</v>
      </c>
      <c r="R186" s="130">
        <f>SUM(R187:R205)</f>
        <v>0.18478120000000001</v>
      </c>
      <c r="T186" s="131">
        <f>SUM(T187:T205)</f>
        <v>0</v>
      </c>
      <c r="AR186" s="125" t="s">
        <v>85</v>
      </c>
      <c r="AT186" s="132" t="s">
        <v>76</v>
      </c>
      <c r="AU186" s="132" t="s">
        <v>85</v>
      </c>
      <c r="AY186" s="125" t="s">
        <v>149</v>
      </c>
      <c r="BK186" s="133">
        <f>SUM(BK187:BK205)</f>
        <v>0</v>
      </c>
    </row>
    <row r="187" spans="2:65" s="1" customFormat="1" ht="16.5" customHeight="1">
      <c r="B187" s="32"/>
      <c r="C187" s="136" t="s">
        <v>235</v>
      </c>
      <c r="D187" s="136" t="s">
        <v>155</v>
      </c>
      <c r="E187" s="137" t="s">
        <v>846</v>
      </c>
      <c r="F187" s="138" t="s">
        <v>847</v>
      </c>
      <c r="G187" s="139" t="s">
        <v>298</v>
      </c>
      <c r="H187" s="140">
        <v>14.2</v>
      </c>
      <c r="I187" s="141"/>
      <c r="J187" s="142">
        <f>ROUND(I187*H187,2)</f>
        <v>0</v>
      </c>
      <c r="K187" s="138" t="s">
        <v>159</v>
      </c>
      <c r="L187" s="32"/>
      <c r="M187" s="143" t="s">
        <v>1</v>
      </c>
      <c r="N187" s="144" t="s">
        <v>42</v>
      </c>
      <c r="P187" s="145">
        <f>O187*H187</f>
        <v>0</v>
      </c>
      <c r="Q187" s="145">
        <v>1.0000000000000001E-5</v>
      </c>
      <c r="R187" s="145">
        <f>Q187*H187</f>
        <v>1.4200000000000001E-4</v>
      </c>
      <c r="S187" s="145">
        <v>0</v>
      </c>
      <c r="T187" s="146">
        <f>S187*H187</f>
        <v>0</v>
      </c>
      <c r="AR187" s="147" t="s">
        <v>148</v>
      </c>
      <c r="AT187" s="147" t="s">
        <v>155</v>
      </c>
      <c r="AU187" s="147" t="s">
        <v>87</v>
      </c>
      <c r="AY187" s="17" t="s">
        <v>149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85</v>
      </c>
      <c r="BK187" s="148">
        <f>ROUND(I187*H187,2)</f>
        <v>0</v>
      </c>
      <c r="BL187" s="17" t="s">
        <v>148</v>
      </c>
      <c r="BM187" s="147" t="s">
        <v>2175</v>
      </c>
    </row>
    <row r="188" spans="2:65" s="1" customFormat="1" ht="10.199999999999999">
      <c r="B188" s="32"/>
      <c r="D188" s="149" t="s">
        <v>162</v>
      </c>
      <c r="F188" s="150" t="s">
        <v>849</v>
      </c>
      <c r="I188" s="151"/>
      <c r="L188" s="32"/>
      <c r="M188" s="152"/>
      <c r="T188" s="56"/>
      <c r="AT188" s="17" t="s">
        <v>162</v>
      </c>
      <c r="AU188" s="17" t="s">
        <v>87</v>
      </c>
    </row>
    <row r="189" spans="2:65" s="13" customFormat="1" ht="10.199999999999999">
      <c r="B189" s="159"/>
      <c r="D189" s="149" t="s">
        <v>163</v>
      </c>
      <c r="E189" s="160" t="s">
        <v>1</v>
      </c>
      <c r="F189" s="161" t="s">
        <v>2223</v>
      </c>
      <c r="H189" s="162">
        <v>14.2</v>
      </c>
      <c r="I189" s="163"/>
      <c r="L189" s="159"/>
      <c r="M189" s="164"/>
      <c r="T189" s="165"/>
      <c r="AT189" s="160" t="s">
        <v>163</v>
      </c>
      <c r="AU189" s="160" t="s">
        <v>87</v>
      </c>
      <c r="AV189" s="13" t="s">
        <v>87</v>
      </c>
      <c r="AW189" s="13" t="s">
        <v>33</v>
      </c>
      <c r="AX189" s="13" t="s">
        <v>85</v>
      </c>
      <c r="AY189" s="160" t="s">
        <v>149</v>
      </c>
    </row>
    <row r="190" spans="2:65" s="1" customFormat="1" ht="16.5" customHeight="1">
      <c r="B190" s="32"/>
      <c r="C190" s="176" t="s">
        <v>242</v>
      </c>
      <c r="D190" s="176" t="s">
        <v>414</v>
      </c>
      <c r="E190" s="177" t="s">
        <v>852</v>
      </c>
      <c r="F190" s="178" t="s">
        <v>853</v>
      </c>
      <c r="G190" s="179" t="s">
        <v>298</v>
      </c>
      <c r="H190" s="180">
        <v>14.625999999999999</v>
      </c>
      <c r="I190" s="181"/>
      <c r="J190" s="182">
        <f>ROUND(I190*H190,2)</f>
        <v>0</v>
      </c>
      <c r="K190" s="178" t="s">
        <v>159</v>
      </c>
      <c r="L190" s="183"/>
      <c r="M190" s="184" t="s">
        <v>1</v>
      </c>
      <c r="N190" s="185" t="s">
        <v>42</v>
      </c>
      <c r="P190" s="145">
        <f>O190*H190</f>
        <v>0</v>
      </c>
      <c r="Q190" s="145">
        <v>4.1999999999999997E-3</v>
      </c>
      <c r="R190" s="145">
        <f>Q190*H190</f>
        <v>6.1429199999999996E-2</v>
      </c>
      <c r="S190" s="145">
        <v>0</v>
      </c>
      <c r="T190" s="146">
        <f>S190*H190</f>
        <v>0</v>
      </c>
      <c r="AR190" s="147" t="s">
        <v>200</v>
      </c>
      <c r="AT190" s="147" t="s">
        <v>414</v>
      </c>
      <c r="AU190" s="147" t="s">
        <v>87</v>
      </c>
      <c r="AY190" s="17" t="s">
        <v>149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85</v>
      </c>
      <c r="BK190" s="148">
        <f>ROUND(I190*H190,2)</f>
        <v>0</v>
      </c>
      <c r="BL190" s="17" t="s">
        <v>148</v>
      </c>
      <c r="BM190" s="147" t="s">
        <v>2177</v>
      </c>
    </row>
    <row r="191" spans="2:65" s="1" customFormat="1" ht="10.199999999999999">
      <c r="B191" s="32"/>
      <c r="D191" s="149" t="s">
        <v>162</v>
      </c>
      <c r="F191" s="150" t="s">
        <v>853</v>
      </c>
      <c r="I191" s="151"/>
      <c r="L191" s="32"/>
      <c r="M191" s="152"/>
      <c r="T191" s="56"/>
      <c r="AT191" s="17" t="s">
        <v>162</v>
      </c>
      <c r="AU191" s="17" t="s">
        <v>87</v>
      </c>
    </row>
    <row r="192" spans="2:65" s="13" customFormat="1" ht="10.199999999999999">
      <c r="B192" s="159"/>
      <c r="D192" s="149" t="s">
        <v>163</v>
      </c>
      <c r="E192" s="160" t="s">
        <v>1</v>
      </c>
      <c r="F192" s="161" t="s">
        <v>2224</v>
      </c>
      <c r="H192" s="162">
        <v>14.2</v>
      </c>
      <c r="I192" s="163"/>
      <c r="L192" s="159"/>
      <c r="M192" s="164"/>
      <c r="T192" s="165"/>
      <c r="AT192" s="160" t="s">
        <v>163</v>
      </c>
      <c r="AU192" s="160" t="s">
        <v>87</v>
      </c>
      <c r="AV192" s="13" t="s">
        <v>87</v>
      </c>
      <c r="AW192" s="13" t="s">
        <v>33</v>
      </c>
      <c r="AX192" s="13" t="s">
        <v>85</v>
      </c>
      <c r="AY192" s="160" t="s">
        <v>149</v>
      </c>
    </row>
    <row r="193" spans="2:65" s="13" customFormat="1" ht="10.199999999999999">
      <c r="B193" s="159"/>
      <c r="D193" s="149" t="s">
        <v>163</v>
      </c>
      <c r="F193" s="161" t="s">
        <v>2225</v>
      </c>
      <c r="H193" s="162">
        <v>14.625999999999999</v>
      </c>
      <c r="I193" s="163"/>
      <c r="L193" s="159"/>
      <c r="M193" s="164"/>
      <c r="T193" s="165"/>
      <c r="AT193" s="160" t="s">
        <v>163</v>
      </c>
      <c r="AU193" s="160" t="s">
        <v>87</v>
      </c>
      <c r="AV193" s="13" t="s">
        <v>87</v>
      </c>
      <c r="AW193" s="13" t="s">
        <v>4</v>
      </c>
      <c r="AX193" s="13" t="s">
        <v>85</v>
      </c>
      <c r="AY193" s="160" t="s">
        <v>149</v>
      </c>
    </row>
    <row r="194" spans="2:65" s="1" customFormat="1" ht="21.75" customHeight="1">
      <c r="B194" s="32"/>
      <c r="C194" s="136" t="s">
        <v>8</v>
      </c>
      <c r="D194" s="136" t="s">
        <v>155</v>
      </c>
      <c r="E194" s="137" t="s">
        <v>870</v>
      </c>
      <c r="F194" s="138" t="s">
        <v>871</v>
      </c>
      <c r="G194" s="139" t="s">
        <v>505</v>
      </c>
      <c r="H194" s="140">
        <v>3</v>
      </c>
      <c r="I194" s="141"/>
      <c r="J194" s="142">
        <f>ROUND(I194*H194,2)</f>
        <v>0</v>
      </c>
      <c r="K194" s="138" t="s">
        <v>159</v>
      </c>
      <c r="L194" s="32"/>
      <c r="M194" s="143" t="s">
        <v>1</v>
      </c>
      <c r="N194" s="144" t="s">
        <v>42</v>
      </c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AR194" s="147" t="s">
        <v>148</v>
      </c>
      <c r="AT194" s="147" t="s">
        <v>155</v>
      </c>
      <c r="AU194" s="147" t="s">
        <v>87</v>
      </c>
      <c r="AY194" s="17" t="s">
        <v>149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7" t="s">
        <v>85</v>
      </c>
      <c r="BK194" s="148">
        <f>ROUND(I194*H194,2)</f>
        <v>0</v>
      </c>
      <c r="BL194" s="17" t="s">
        <v>148</v>
      </c>
      <c r="BM194" s="147" t="s">
        <v>2180</v>
      </c>
    </row>
    <row r="195" spans="2:65" s="1" customFormat="1" ht="19.2">
      <c r="B195" s="32"/>
      <c r="D195" s="149" t="s">
        <v>162</v>
      </c>
      <c r="F195" s="150" t="s">
        <v>873</v>
      </c>
      <c r="I195" s="151"/>
      <c r="L195" s="32"/>
      <c r="M195" s="152"/>
      <c r="T195" s="56"/>
      <c r="AT195" s="17" t="s">
        <v>162</v>
      </c>
      <c r="AU195" s="17" t="s">
        <v>87</v>
      </c>
    </row>
    <row r="196" spans="2:65" s="12" customFormat="1" ht="10.199999999999999">
      <c r="B196" s="153"/>
      <c r="D196" s="149" t="s">
        <v>163</v>
      </c>
      <c r="E196" s="154" t="s">
        <v>1</v>
      </c>
      <c r="F196" s="155" t="s">
        <v>2226</v>
      </c>
      <c r="H196" s="154" t="s">
        <v>1</v>
      </c>
      <c r="I196" s="156"/>
      <c r="L196" s="153"/>
      <c r="M196" s="157"/>
      <c r="T196" s="158"/>
      <c r="AT196" s="154" t="s">
        <v>163</v>
      </c>
      <c r="AU196" s="154" t="s">
        <v>87</v>
      </c>
      <c r="AV196" s="12" t="s">
        <v>85</v>
      </c>
      <c r="AW196" s="12" t="s">
        <v>33</v>
      </c>
      <c r="AX196" s="12" t="s">
        <v>77</v>
      </c>
      <c r="AY196" s="154" t="s">
        <v>149</v>
      </c>
    </row>
    <row r="197" spans="2:65" s="13" customFormat="1" ht="10.199999999999999">
      <c r="B197" s="159"/>
      <c r="D197" s="149" t="s">
        <v>163</v>
      </c>
      <c r="E197" s="160" t="s">
        <v>1</v>
      </c>
      <c r="F197" s="161" t="s">
        <v>2227</v>
      </c>
      <c r="H197" s="162">
        <v>3</v>
      </c>
      <c r="I197" s="163"/>
      <c r="L197" s="159"/>
      <c r="M197" s="164"/>
      <c r="T197" s="165"/>
      <c r="AT197" s="160" t="s">
        <v>163</v>
      </c>
      <c r="AU197" s="160" t="s">
        <v>87</v>
      </c>
      <c r="AV197" s="13" t="s">
        <v>87</v>
      </c>
      <c r="AW197" s="13" t="s">
        <v>33</v>
      </c>
      <c r="AX197" s="13" t="s">
        <v>85</v>
      </c>
      <c r="AY197" s="160" t="s">
        <v>149</v>
      </c>
    </row>
    <row r="198" spans="2:65" s="12" customFormat="1" ht="10.199999999999999">
      <c r="B198" s="153"/>
      <c r="D198" s="149" t="s">
        <v>163</v>
      </c>
      <c r="E198" s="154" t="s">
        <v>1</v>
      </c>
      <c r="F198" s="155" t="s">
        <v>420</v>
      </c>
      <c r="H198" s="154" t="s">
        <v>1</v>
      </c>
      <c r="I198" s="156"/>
      <c r="L198" s="153"/>
      <c r="M198" s="157"/>
      <c r="T198" s="158"/>
      <c r="AT198" s="154" t="s">
        <v>163</v>
      </c>
      <c r="AU198" s="154" t="s">
        <v>87</v>
      </c>
      <c r="AV198" s="12" t="s">
        <v>85</v>
      </c>
      <c r="AW198" s="12" t="s">
        <v>33</v>
      </c>
      <c r="AX198" s="12" t="s">
        <v>77</v>
      </c>
      <c r="AY198" s="154" t="s">
        <v>149</v>
      </c>
    </row>
    <row r="199" spans="2:65" s="1" customFormat="1" ht="16.5" customHeight="1">
      <c r="B199" s="32"/>
      <c r="C199" s="176" t="s">
        <v>349</v>
      </c>
      <c r="D199" s="176" t="s">
        <v>414</v>
      </c>
      <c r="E199" s="177" t="s">
        <v>877</v>
      </c>
      <c r="F199" s="178" t="s">
        <v>878</v>
      </c>
      <c r="G199" s="179" t="s">
        <v>505</v>
      </c>
      <c r="H199" s="180">
        <v>3</v>
      </c>
      <c r="I199" s="181"/>
      <c r="J199" s="182">
        <f>ROUND(I199*H199,2)</f>
        <v>0</v>
      </c>
      <c r="K199" s="178" t="s">
        <v>159</v>
      </c>
      <c r="L199" s="183"/>
      <c r="M199" s="184" t="s">
        <v>1</v>
      </c>
      <c r="N199" s="185" t="s">
        <v>42</v>
      </c>
      <c r="P199" s="145">
        <f>O199*H199</f>
        <v>0</v>
      </c>
      <c r="Q199" s="145">
        <v>8.0000000000000004E-4</v>
      </c>
      <c r="R199" s="145">
        <f>Q199*H199</f>
        <v>2.4000000000000002E-3</v>
      </c>
      <c r="S199" s="145">
        <v>0</v>
      </c>
      <c r="T199" s="146">
        <f>S199*H199</f>
        <v>0</v>
      </c>
      <c r="AR199" s="147" t="s">
        <v>200</v>
      </c>
      <c r="AT199" s="147" t="s">
        <v>414</v>
      </c>
      <c r="AU199" s="147" t="s">
        <v>87</v>
      </c>
      <c r="AY199" s="17" t="s">
        <v>149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85</v>
      </c>
      <c r="BK199" s="148">
        <f>ROUND(I199*H199,2)</f>
        <v>0</v>
      </c>
      <c r="BL199" s="17" t="s">
        <v>148</v>
      </c>
      <c r="BM199" s="147" t="s">
        <v>2182</v>
      </c>
    </row>
    <row r="200" spans="2:65" s="1" customFormat="1" ht="10.199999999999999">
      <c r="B200" s="32"/>
      <c r="D200" s="149" t="s">
        <v>162</v>
      </c>
      <c r="F200" s="150" t="s">
        <v>878</v>
      </c>
      <c r="I200" s="151"/>
      <c r="L200" s="32"/>
      <c r="M200" s="152"/>
      <c r="T200" s="56"/>
      <c r="AT200" s="17" t="s">
        <v>162</v>
      </c>
      <c r="AU200" s="17" t="s">
        <v>87</v>
      </c>
    </row>
    <row r="201" spans="2:65" s="13" customFormat="1" ht="10.199999999999999">
      <c r="B201" s="159"/>
      <c r="D201" s="149" t="s">
        <v>163</v>
      </c>
      <c r="E201" s="160" t="s">
        <v>1</v>
      </c>
      <c r="F201" s="161" t="s">
        <v>2228</v>
      </c>
      <c r="H201" s="162">
        <v>3</v>
      </c>
      <c r="I201" s="163"/>
      <c r="L201" s="159"/>
      <c r="M201" s="164"/>
      <c r="T201" s="165"/>
      <c r="AT201" s="160" t="s">
        <v>163</v>
      </c>
      <c r="AU201" s="160" t="s">
        <v>87</v>
      </c>
      <c r="AV201" s="13" t="s">
        <v>87</v>
      </c>
      <c r="AW201" s="13" t="s">
        <v>33</v>
      </c>
      <c r="AX201" s="13" t="s">
        <v>85</v>
      </c>
      <c r="AY201" s="160" t="s">
        <v>149</v>
      </c>
    </row>
    <row r="202" spans="2:65" s="1" customFormat="1" ht="16.5" customHeight="1">
      <c r="B202" s="32"/>
      <c r="C202" s="136" t="s">
        <v>356</v>
      </c>
      <c r="D202" s="136" t="s">
        <v>155</v>
      </c>
      <c r="E202" s="137" t="s">
        <v>2229</v>
      </c>
      <c r="F202" s="138" t="s">
        <v>2230</v>
      </c>
      <c r="G202" s="139" t="s">
        <v>505</v>
      </c>
      <c r="H202" s="140">
        <v>3</v>
      </c>
      <c r="I202" s="141"/>
      <c r="J202" s="142">
        <f>ROUND(I202*H202,2)</f>
        <v>0</v>
      </c>
      <c r="K202" s="138" t="s">
        <v>159</v>
      </c>
      <c r="L202" s="32"/>
      <c r="M202" s="143" t="s">
        <v>1</v>
      </c>
      <c r="N202" s="144" t="s">
        <v>42</v>
      </c>
      <c r="P202" s="145">
        <f>O202*H202</f>
        <v>0</v>
      </c>
      <c r="Q202" s="145">
        <v>4.027E-2</v>
      </c>
      <c r="R202" s="145">
        <f>Q202*H202</f>
        <v>0.12081</v>
      </c>
      <c r="S202" s="145">
        <v>0</v>
      </c>
      <c r="T202" s="146">
        <f>S202*H202</f>
        <v>0</v>
      </c>
      <c r="AR202" s="147" t="s">
        <v>148</v>
      </c>
      <c r="AT202" s="147" t="s">
        <v>155</v>
      </c>
      <c r="AU202" s="147" t="s">
        <v>87</v>
      </c>
      <c r="AY202" s="17" t="s">
        <v>149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85</v>
      </c>
      <c r="BK202" s="148">
        <f>ROUND(I202*H202,2)</f>
        <v>0</v>
      </c>
      <c r="BL202" s="17" t="s">
        <v>148</v>
      </c>
      <c r="BM202" s="147" t="s">
        <v>2231</v>
      </c>
    </row>
    <row r="203" spans="2:65" s="1" customFormat="1" ht="19.2">
      <c r="B203" s="32"/>
      <c r="D203" s="149" t="s">
        <v>162</v>
      </c>
      <c r="F203" s="150" t="s">
        <v>2232</v>
      </c>
      <c r="I203" s="151"/>
      <c r="L203" s="32"/>
      <c r="M203" s="152"/>
      <c r="T203" s="56"/>
      <c r="AT203" s="17" t="s">
        <v>162</v>
      </c>
      <c r="AU203" s="17" t="s">
        <v>87</v>
      </c>
    </row>
    <row r="204" spans="2:65" s="13" customFormat="1" ht="10.199999999999999">
      <c r="B204" s="159"/>
      <c r="D204" s="149" t="s">
        <v>163</v>
      </c>
      <c r="E204" s="160" t="s">
        <v>1</v>
      </c>
      <c r="F204" s="161" t="s">
        <v>2233</v>
      </c>
      <c r="H204" s="162">
        <v>3</v>
      </c>
      <c r="I204" s="163"/>
      <c r="L204" s="159"/>
      <c r="M204" s="164"/>
      <c r="T204" s="165"/>
      <c r="AT204" s="160" t="s">
        <v>163</v>
      </c>
      <c r="AU204" s="160" t="s">
        <v>87</v>
      </c>
      <c r="AV204" s="13" t="s">
        <v>87</v>
      </c>
      <c r="AW204" s="13" t="s">
        <v>33</v>
      </c>
      <c r="AX204" s="13" t="s">
        <v>85</v>
      </c>
      <c r="AY204" s="160" t="s">
        <v>149</v>
      </c>
    </row>
    <row r="205" spans="2:65" s="12" customFormat="1" ht="10.199999999999999">
      <c r="B205" s="153"/>
      <c r="D205" s="149" t="s">
        <v>163</v>
      </c>
      <c r="E205" s="154" t="s">
        <v>1</v>
      </c>
      <c r="F205" s="155" t="s">
        <v>2234</v>
      </c>
      <c r="H205" s="154" t="s">
        <v>1</v>
      </c>
      <c r="I205" s="156"/>
      <c r="L205" s="153"/>
      <c r="M205" s="157"/>
      <c r="T205" s="158"/>
      <c r="AT205" s="154" t="s">
        <v>163</v>
      </c>
      <c r="AU205" s="154" t="s">
        <v>87</v>
      </c>
      <c r="AV205" s="12" t="s">
        <v>85</v>
      </c>
      <c r="AW205" s="12" t="s">
        <v>33</v>
      </c>
      <c r="AX205" s="12" t="s">
        <v>77</v>
      </c>
      <c r="AY205" s="154" t="s">
        <v>149</v>
      </c>
    </row>
    <row r="206" spans="2:65" s="11" customFormat="1" ht="22.8" customHeight="1">
      <c r="B206" s="124"/>
      <c r="D206" s="125" t="s">
        <v>76</v>
      </c>
      <c r="E206" s="134" t="s">
        <v>1209</v>
      </c>
      <c r="F206" s="134" t="s">
        <v>1210</v>
      </c>
      <c r="I206" s="127"/>
      <c r="J206" s="135">
        <f>BK206</f>
        <v>0</v>
      </c>
      <c r="L206" s="124"/>
      <c r="M206" s="129"/>
      <c r="P206" s="130">
        <f>SUM(P207:P208)</f>
        <v>0</v>
      </c>
      <c r="R206" s="130">
        <f>SUM(R207:R208)</f>
        <v>0</v>
      </c>
      <c r="T206" s="131">
        <f>SUM(T207:T208)</f>
        <v>0</v>
      </c>
      <c r="AR206" s="125" t="s">
        <v>85</v>
      </c>
      <c r="AT206" s="132" t="s">
        <v>76</v>
      </c>
      <c r="AU206" s="132" t="s">
        <v>85</v>
      </c>
      <c r="AY206" s="125" t="s">
        <v>149</v>
      </c>
      <c r="BK206" s="133">
        <f>SUM(BK207:BK208)</f>
        <v>0</v>
      </c>
    </row>
    <row r="207" spans="2:65" s="1" customFormat="1" ht="16.5" customHeight="1">
      <c r="B207" s="32"/>
      <c r="C207" s="136" t="s">
        <v>362</v>
      </c>
      <c r="D207" s="136" t="s">
        <v>155</v>
      </c>
      <c r="E207" s="137" t="s">
        <v>1613</v>
      </c>
      <c r="F207" s="138" t="s">
        <v>1614</v>
      </c>
      <c r="G207" s="139" t="s">
        <v>395</v>
      </c>
      <c r="H207" s="140">
        <v>11.403</v>
      </c>
      <c r="I207" s="141"/>
      <c r="J207" s="142">
        <f>ROUND(I207*H207,2)</f>
        <v>0</v>
      </c>
      <c r="K207" s="138" t="s">
        <v>159</v>
      </c>
      <c r="L207" s="32"/>
      <c r="M207" s="143" t="s">
        <v>1</v>
      </c>
      <c r="N207" s="144" t="s">
        <v>42</v>
      </c>
      <c r="P207" s="145">
        <f>O207*H207</f>
        <v>0</v>
      </c>
      <c r="Q207" s="145">
        <v>0</v>
      </c>
      <c r="R207" s="145">
        <f>Q207*H207</f>
        <v>0</v>
      </c>
      <c r="S207" s="145">
        <v>0</v>
      </c>
      <c r="T207" s="146">
        <f>S207*H207</f>
        <v>0</v>
      </c>
      <c r="AR207" s="147" t="s">
        <v>148</v>
      </c>
      <c r="AT207" s="147" t="s">
        <v>155</v>
      </c>
      <c r="AU207" s="147" t="s">
        <v>87</v>
      </c>
      <c r="AY207" s="17" t="s">
        <v>149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85</v>
      </c>
      <c r="BK207" s="148">
        <f>ROUND(I207*H207,2)</f>
        <v>0</v>
      </c>
      <c r="BL207" s="17" t="s">
        <v>148</v>
      </c>
      <c r="BM207" s="147" t="s">
        <v>2141</v>
      </c>
    </row>
    <row r="208" spans="2:65" s="1" customFormat="1" ht="19.2">
      <c r="B208" s="32"/>
      <c r="D208" s="149" t="s">
        <v>162</v>
      </c>
      <c r="F208" s="150" t="s">
        <v>1616</v>
      </c>
      <c r="I208" s="151"/>
      <c r="L208" s="32"/>
      <c r="M208" s="196"/>
      <c r="N208" s="197"/>
      <c r="O208" s="197"/>
      <c r="P208" s="197"/>
      <c r="Q208" s="197"/>
      <c r="R208" s="197"/>
      <c r="S208" s="197"/>
      <c r="T208" s="198"/>
      <c r="AT208" s="17" t="s">
        <v>162</v>
      </c>
      <c r="AU208" s="17" t="s">
        <v>87</v>
      </c>
    </row>
    <row r="209" spans="2:12" s="1" customFormat="1" ht="6.9" customHeight="1">
      <c r="B209" s="44"/>
      <c r="C209" s="45"/>
      <c r="D209" s="45"/>
      <c r="E209" s="45"/>
      <c r="F209" s="45"/>
      <c r="G209" s="45"/>
      <c r="H209" s="45"/>
      <c r="I209" s="45"/>
      <c r="J209" s="45"/>
      <c r="K209" s="45"/>
      <c r="L209" s="32"/>
    </row>
  </sheetData>
  <sheetProtection algorithmName="SHA-512" hashValue="NgpWTk0nLYMhz/V7rhBUo7NWqYvFvOHzb5BAUrdOtfQVJFynHfBwOEnTAAUbt7HAs6pLcRWzDqRvXafLsRsfaw==" saltValue="saAhWLutE79Ux+6Ex++N085K/eenGue0As0qSmXNKTQ2bAQVMP0vc0zfx57KibkqAY7aFp9qh2G47fsWlEqkug==" spinCount="100000" sheet="1" objects="1" scenarios="1" formatColumns="0" formatRows="0" autoFilter="0"/>
  <autoFilter ref="C124:K208" xr:uid="{00000000-0009-0000-0000-000008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02 - Ostatní a vedlejší n...</vt:lpstr>
      <vt:lpstr>101 - Komunikace</vt:lpstr>
      <vt:lpstr>301 - Vodovod</vt:lpstr>
      <vt:lpstr>302 - Jednotná kanalizace</vt:lpstr>
      <vt:lpstr>303 - Dešťová kanalizace</vt:lpstr>
      <vt:lpstr>304a - Vodovodní přípojky</vt:lpstr>
      <vt:lpstr>304b - Kanalizační splašk...</vt:lpstr>
      <vt:lpstr>304c - Kanalizační dešťov...</vt:lpstr>
      <vt:lpstr>401 - Veřejné osvětlení</vt:lpstr>
      <vt:lpstr>'02 - Ostatní a vedlejší n...'!Názvy_tisku</vt:lpstr>
      <vt:lpstr>'101 - Komunikace'!Názvy_tisku</vt:lpstr>
      <vt:lpstr>'301 - Vodovod'!Názvy_tisku</vt:lpstr>
      <vt:lpstr>'302 - Jednotná kanalizace'!Názvy_tisku</vt:lpstr>
      <vt:lpstr>'303 - Dešťová kanalizace'!Názvy_tisku</vt:lpstr>
      <vt:lpstr>'304a - Vodovodní přípojky'!Názvy_tisku</vt:lpstr>
      <vt:lpstr>'304b - Kanalizační splašk...'!Názvy_tisku</vt:lpstr>
      <vt:lpstr>'304c - Kanalizační dešťov...'!Názvy_tisku</vt:lpstr>
      <vt:lpstr>'401 - Veřejné osvětlení'!Názvy_tisku</vt:lpstr>
      <vt:lpstr>'Rekapitulace stavby'!Názvy_tisku</vt:lpstr>
      <vt:lpstr>'02 - Ostatní a vedlejší n...'!Oblast_tisku</vt:lpstr>
      <vt:lpstr>'101 - Komunikace'!Oblast_tisku</vt:lpstr>
      <vt:lpstr>'301 - Vodovod'!Oblast_tisku</vt:lpstr>
      <vt:lpstr>'302 - Jednotná kanalizace'!Oblast_tisku</vt:lpstr>
      <vt:lpstr>'303 - Dešťová kanalizace'!Oblast_tisku</vt:lpstr>
      <vt:lpstr>'304a - Vodovodní přípojky'!Oblast_tisku</vt:lpstr>
      <vt:lpstr>'304b - Kanalizační splašk...'!Oblast_tisku</vt:lpstr>
      <vt:lpstr>'304c - Kanalizační dešťov...'!Oblast_tisku</vt:lpstr>
      <vt:lpstr>'401 - Veřejné osvětlení'!Oblast_tisku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kros\Karel</dc:creator>
  <cp:lastModifiedBy>Eva Horecka</cp:lastModifiedBy>
  <dcterms:created xsi:type="dcterms:W3CDTF">2024-03-26T06:10:09Z</dcterms:created>
  <dcterms:modified xsi:type="dcterms:W3CDTF">2024-04-12T04:56:05Z</dcterms:modified>
</cp:coreProperties>
</file>